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a-my.sharepoint.com/personal/sam_white_caa_co_uk/Documents/Desktop/Drones/"/>
    </mc:Choice>
  </mc:AlternateContent>
  <xr:revisionPtr revIDLastSave="0" documentId="8_{0125A47F-7F94-4BD8-8B61-E8475E606053}" xr6:coauthVersionLast="45" xr6:coauthVersionMax="45" xr10:uidLastSave="{00000000-0000-0000-0000-000000000000}"/>
  <bookViews>
    <workbookView xWindow="-120" yWindow="-120" windowWidth="20730" windowHeight="11160" tabRatio="760" xr2:uid="{00000000-000D-0000-FFFF-FFFF00000000}"/>
  </bookViews>
  <sheets>
    <sheet name="Read Me" sheetId="6" r:id="rId1"/>
    <sheet name="M300 TO and Landing" sheetId="3" r:id="rId2"/>
    <sheet name="M300 Overflight" sheetId="1" r:id="rId3"/>
    <sheet name="F-W VTOL TO and Landing" sheetId="4" r:id="rId4"/>
    <sheet name="Fixed-Wing VTOL Overflight" sheetId="2" r:id="rId5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0" i="1" l="1"/>
  <c r="O29" i="1"/>
  <c r="O26" i="1"/>
  <c r="O25" i="1"/>
  <c r="I17" i="2"/>
  <c r="O17" i="2"/>
  <c r="O15" i="2"/>
  <c r="O8" i="2"/>
  <c r="O31" i="1" l="1"/>
  <c r="O57" i="1"/>
  <c r="O56" i="1"/>
  <c r="O55" i="1"/>
  <c r="O53" i="1"/>
  <c r="O52" i="1"/>
  <c r="O51" i="1"/>
  <c r="I57" i="1"/>
  <c r="I56" i="1"/>
  <c r="I55" i="1"/>
  <c r="I52" i="1"/>
  <c r="I51" i="1"/>
  <c r="I53" i="1"/>
  <c r="D15" i="3"/>
  <c r="D30" i="3"/>
  <c r="D29" i="3"/>
  <c r="D28" i="3"/>
  <c r="D14" i="3"/>
  <c r="D13" i="3"/>
  <c r="I31" i="1"/>
  <c r="I30" i="1"/>
  <c r="I29" i="1"/>
  <c r="I27" i="1"/>
  <c r="I26" i="1"/>
  <c r="I25" i="1"/>
  <c r="D28" i="4"/>
  <c r="D27" i="4"/>
  <c r="D26" i="4"/>
  <c r="I28" i="4"/>
  <c r="I27" i="4"/>
  <c r="I26" i="4"/>
  <c r="I14" i="4"/>
  <c r="I13" i="4"/>
  <c r="I12" i="4"/>
  <c r="D14" i="4"/>
  <c r="D13" i="4"/>
  <c r="D12" i="4"/>
  <c r="I19" i="2"/>
  <c r="O18" i="2"/>
  <c r="O19" i="2" s="1"/>
  <c r="I18" i="2"/>
  <c r="I15" i="2"/>
  <c r="I14" i="2"/>
  <c r="I13" i="2"/>
  <c r="I12" i="2"/>
  <c r="I10" i="2"/>
  <c r="I9" i="2"/>
  <c r="I8" i="2"/>
  <c r="O8" i="1" l="1"/>
  <c r="O10" i="2" l="1"/>
  <c r="O9" i="2"/>
  <c r="O13" i="2"/>
  <c r="O14" i="2"/>
  <c r="O12" i="2"/>
  <c r="I8" i="1" l="1"/>
  <c r="O38" i="1" l="1"/>
  <c r="O39" i="1"/>
  <c r="O40" i="1"/>
  <c r="O41" i="1"/>
  <c r="O42" i="1"/>
  <c r="O43" i="1"/>
  <c r="O44" i="1"/>
  <c r="O45" i="1"/>
  <c r="O47" i="1"/>
  <c r="O48" i="1"/>
  <c r="O37" i="1"/>
  <c r="O9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7" i="1" l="1"/>
  <c r="I38" i="1"/>
  <c r="I39" i="1"/>
  <c r="I40" i="1"/>
  <c r="I41" i="1"/>
  <c r="I42" i="1"/>
  <c r="I43" i="1"/>
  <c r="I44" i="1"/>
  <c r="I45" i="1"/>
  <c r="I47" i="1"/>
  <c r="I48" i="1"/>
  <c r="I37" i="1"/>
  <c r="I9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</calcChain>
</file>

<file path=xl/sharedStrings.xml><?xml version="1.0" encoding="utf-8"?>
<sst xmlns="http://schemas.openxmlformats.org/spreadsheetml/2006/main" count="204" uniqueCount="48">
  <si>
    <t>Notes</t>
  </si>
  <si>
    <t>Where available, measurements are reported for both an Inverted Ground Plane (IGP) microphone arrangement and a 1.2m high microphone arrangement</t>
  </si>
  <si>
    <t>6 decibels (dB) may be subtracted from measured sound pressure levels obtained using an Inverted Ground Plane microphone to provide an approximation of freefield noise levels</t>
  </si>
  <si>
    <t>Measured sound pressure levels obtained using a 1.2m high microphone can be up to 3 dB higher than equivalent freefield noise levels due to ground reflection interference effects</t>
  </si>
  <si>
    <t>M300 weight = 6.4kg</t>
  </si>
  <si>
    <t>Run Number</t>
  </si>
  <si>
    <t>Event Start</t>
  </si>
  <si>
    <t>Event End</t>
  </si>
  <si>
    <t>SEL, dB</t>
  </si>
  <si>
    <t>Contaminated noise event</t>
  </si>
  <si>
    <t>Std Dev</t>
  </si>
  <si>
    <t>90% CI</t>
  </si>
  <si>
    <t>Note: South-westerly ("SW") flights operated with a north-easterly tailwind.</t>
  </si>
  <si>
    <t>M300 200ft overflights</t>
  </si>
  <si>
    <t>Inverted Ground Plane microphone</t>
  </si>
  <si>
    <t>1.2m microphone</t>
  </si>
  <si>
    <t>Direction</t>
  </si>
  <si>
    <t>Ground Speed, KT</t>
  </si>
  <si>
    <t>CPA, ft</t>
  </si>
  <si>
    <t>SW</t>
  </si>
  <si>
    <t>NE</t>
  </si>
  <si>
    <t>M300 100ft overflights</t>
  </si>
  <si>
    <t>Fixed-Wing VTOL weight = 16.9kg</t>
  </si>
  <si>
    <t>Note: 1.2m microphone data (@52m) has not been adjusted to 50m.</t>
  </si>
  <si>
    <t>Fixed-Wing VTOL take-offs to 400ft</t>
  </si>
  <si>
    <t>Fixed-Wing VTOL landings from 400ft</t>
  </si>
  <si>
    <t>Note: All flights operated in a clockwise circuit, passing over the monitors in a north-easterly direction (into a headwind)</t>
  </si>
  <si>
    <t>Fixed-Wing VTOL 200ft overflights</t>
  </si>
  <si>
    <t>Height, ft</t>
  </si>
  <si>
    <r>
      <t>Maximum sound pressure levels (L</t>
    </r>
    <r>
      <rPr>
        <vertAlign val="subscript"/>
        <sz val="12"/>
        <color theme="1"/>
        <rFont val="Arial"/>
        <family val="2"/>
      </rPr>
      <t>ASmax</t>
    </r>
    <r>
      <rPr>
        <sz val="12"/>
        <color theme="1"/>
        <rFont val="Arial"/>
        <family val="2"/>
      </rPr>
      <t>) were measured with the frequency weighting 'A' and time weighting 'S' (slow)</t>
    </r>
  </si>
  <si>
    <r>
      <t>The Event Start and Event End times define the time period that the measured sound level was within 10dB of L</t>
    </r>
    <r>
      <rPr>
        <vertAlign val="subscript"/>
        <sz val="12"/>
        <color theme="1"/>
        <rFont val="Arial"/>
        <family val="2"/>
      </rPr>
      <t>ASmax</t>
    </r>
  </si>
  <si>
    <r>
      <t>Overflight L</t>
    </r>
    <r>
      <rPr>
        <vertAlign val="subscript"/>
        <sz val="12"/>
        <color theme="1"/>
        <rFont val="Arial"/>
        <family val="2"/>
      </rPr>
      <t>ASmax</t>
    </r>
    <r>
      <rPr>
        <sz val="12"/>
        <color theme="1"/>
        <rFont val="Arial"/>
        <family val="2"/>
      </rPr>
      <t xml:space="preserve"> measurements have been normalised (adjusted) to a reference distance of 400 feet using the relationship 20*log10(d/400), where d is the actual measurement distance in feet</t>
    </r>
  </si>
  <si>
    <r>
      <t>L</t>
    </r>
    <r>
      <rPr>
        <vertAlign val="subscript"/>
        <sz val="10"/>
        <color theme="1"/>
        <rFont val="Arial"/>
        <family val="2"/>
      </rPr>
      <t>ASmax</t>
    </r>
    <r>
      <rPr>
        <sz val="10"/>
        <color theme="1"/>
        <rFont val="Arial"/>
        <family val="2"/>
      </rPr>
      <t>, dB</t>
    </r>
  </si>
  <si>
    <r>
      <t>Norm. L</t>
    </r>
    <r>
      <rPr>
        <vertAlign val="subscript"/>
        <sz val="10"/>
        <color theme="1"/>
        <rFont val="Arial"/>
        <family val="2"/>
      </rPr>
      <t>ASmax</t>
    </r>
    <r>
      <rPr>
        <sz val="10"/>
        <color theme="1"/>
        <rFont val="Arial"/>
        <family val="2"/>
      </rPr>
      <t xml:space="preserve"> (400ft), dB</t>
    </r>
  </si>
  <si>
    <r>
      <t>Mean L</t>
    </r>
    <r>
      <rPr>
        <vertAlign val="subscript"/>
        <sz val="10"/>
        <color theme="1"/>
        <rFont val="Arial"/>
        <family val="2"/>
      </rPr>
      <t>ASmax</t>
    </r>
    <r>
      <rPr>
        <sz val="10"/>
        <color theme="1"/>
        <rFont val="Arial"/>
        <family val="2"/>
      </rPr>
      <t xml:space="preserve"> (1.2m mic, take-off)</t>
    </r>
  </si>
  <si>
    <r>
      <t>Mean L</t>
    </r>
    <r>
      <rPr>
        <vertAlign val="subscript"/>
        <sz val="10"/>
        <color theme="1"/>
        <rFont val="Arial"/>
        <family val="2"/>
      </rPr>
      <t>ASmax</t>
    </r>
    <r>
      <rPr>
        <sz val="10"/>
        <color theme="1"/>
        <rFont val="Arial"/>
        <family val="2"/>
      </rPr>
      <t xml:space="preserve"> (1.2m mic, landing)</t>
    </r>
  </si>
  <si>
    <r>
      <t>Mean L</t>
    </r>
    <r>
      <rPr>
        <vertAlign val="subscript"/>
        <sz val="10"/>
        <color theme="1"/>
        <rFont val="Arial"/>
        <family val="2"/>
      </rPr>
      <t>ASmax</t>
    </r>
    <r>
      <rPr>
        <sz val="10"/>
        <color theme="1"/>
        <rFont val="Arial"/>
        <family val="2"/>
      </rPr>
      <t xml:space="preserve"> (IGP mic, take-off)</t>
    </r>
  </si>
  <si>
    <r>
      <t>Mean L</t>
    </r>
    <r>
      <rPr>
        <vertAlign val="subscript"/>
        <sz val="10"/>
        <color theme="1"/>
        <rFont val="Arial"/>
        <family val="2"/>
      </rPr>
      <t>ASmax</t>
    </r>
    <r>
      <rPr>
        <sz val="10"/>
        <color theme="1"/>
        <rFont val="Arial"/>
        <family val="2"/>
      </rPr>
      <t xml:space="preserve"> (IGP mic, landing)</t>
    </r>
  </si>
  <si>
    <r>
      <t>Mean L</t>
    </r>
    <r>
      <rPr>
        <vertAlign val="subscript"/>
        <sz val="10"/>
        <color theme="1"/>
        <rFont val="Arial"/>
        <family val="2"/>
      </rPr>
      <t>ASmax</t>
    </r>
    <r>
      <rPr>
        <sz val="10"/>
        <color theme="1"/>
        <rFont val="Arial"/>
        <family val="2"/>
      </rPr>
      <t xml:space="preserve"> (IGP mic, SW direction)</t>
    </r>
  </si>
  <si>
    <r>
      <t>Mean L</t>
    </r>
    <r>
      <rPr>
        <vertAlign val="subscript"/>
        <sz val="10"/>
        <color theme="1"/>
        <rFont val="Arial"/>
        <family val="2"/>
      </rPr>
      <t>ASmax</t>
    </r>
    <r>
      <rPr>
        <sz val="10"/>
        <color theme="1"/>
        <rFont val="Arial"/>
        <family val="2"/>
      </rPr>
      <t xml:space="preserve"> (IGP mic, NE direction)</t>
    </r>
  </si>
  <si>
    <r>
      <t>Mean L</t>
    </r>
    <r>
      <rPr>
        <vertAlign val="subscript"/>
        <sz val="10"/>
        <color theme="1"/>
        <rFont val="Arial"/>
        <family val="2"/>
      </rPr>
      <t>ASmax</t>
    </r>
    <r>
      <rPr>
        <sz val="10"/>
        <color theme="1"/>
        <rFont val="Arial"/>
        <family val="2"/>
      </rPr>
      <t xml:space="preserve"> (1.2m mic, SW direction)</t>
    </r>
  </si>
  <si>
    <r>
      <t>Mean L</t>
    </r>
    <r>
      <rPr>
        <vertAlign val="subscript"/>
        <sz val="10"/>
        <color theme="1"/>
        <rFont val="Arial"/>
        <family val="2"/>
      </rPr>
      <t>ASmax</t>
    </r>
    <r>
      <rPr>
        <sz val="10"/>
        <color theme="1"/>
        <rFont val="Arial"/>
        <family val="2"/>
      </rPr>
      <t xml:space="preserve"> (1.2m mic, NE direction)</t>
    </r>
  </si>
  <si>
    <r>
      <t>Mean L</t>
    </r>
    <r>
      <rPr>
        <vertAlign val="subscript"/>
        <sz val="10"/>
        <color theme="1"/>
        <rFont val="Arial"/>
        <family val="2"/>
      </rPr>
      <t>ASmax</t>
    </r>
    <r>
      <rPr>
        <sz val="10"/>
        <color theme="1"/>
        <rFont val="Arial"/>
        <family val="2"/>
      </rPr>
      <t xml:space="preserve"> (IGP mic)</t>
    </r>
  </si>
  <si>
    <r>
      <t>Mean L</t>
    </r>
    <r>
      <rPr>
        <vertAlign val="subscript"/>
        <sz val="10"/>
        <color theme="1"/>
        <rFont val="Arial"/>
        <family val="2"/>
      </rPr>
      <t>ASmax</t>
    </r>
    <r>
      <rPr>
        <sz val="10"/>
        <color theme="1"/>
        <rFont val="Arial"/>
        <family val="2"/>
      </rPr>
      <t xml:space="preserve"> (1.2m mic)</t>
    </r>
  </si>
  <si>
    <t>M300 take-offs to 400ft, 1.2m microphone at 15m lateral distance</t>
  </si>
  <si>
    <t>M300 landings from 400ft, 1.2m microphone at 15m lateral distance</t>
  </si>
  <si>
    <t>Nominal lateral distance, m</t>
  </si>
  <si>
    <t>Noise measurements that were contaminated by noise from other sources (e.g. General Aviation) have not been reported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</si>
</sst>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h:mm:ss;@"/>
    <numFmt numFmtId="166" formatCode="hh:mm:ss;@"/>
    <numFmt numFmtId="167" formatCode="[$-F400]h:mm:ss\ AM/PM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vertAlign val="subscript"/>
      <sz val="12"/>
      <color theme="1"/>
      <name val="Arial"/>
      <family val="2"/>
    </font>
    <font>
      <vertAlign val="subscript"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2" xfId="0" applyFont="1" applyFill="1" applyBorder="1"/>
    <xf numFmtId="0" fontId="1" fillId="0" borderId="6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164" fontId="1" fillId="0" borderId="3" xfId="0" applyNumberFormat="1" applyFont="1" applyFill="1" applyBorder="1" applyAlignment="1">
      <alignment horizontal="center"/>
    </xf>
    <xf numFmtId="164" fontId="1" fillId="0" borderId="2" xfId="0" applyNumberFormat="1" applyFont="1" applyFill="1" applyBorder="1" applyAlignment="1">
      <alignment horizontal="center"/>
    </xf>
    <xf numFmtId="167" fontId="1" fillId="0" borderId="4" xfId="0" applyNumberFormat="1" applyFont="1" applyFill="1" applyBorder="1" applyAlignment="1">
      <alignment horizontal="center" vertical="center"/>
    </xf>
    <xf numFmtId="167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/>
    </xf>
    <xf numFmtId="164" fontId="1" fillId="0" borderId="5" xfId="0" applyNumberFormat="1" applyFont="1" applyFill="1" applyBorder="1" applyAlignment="1">
      <alignment horizontal="center"/>
    </xf>
    <xf numFmtId="164" fontId="1" fillId="0" borderId="0" xfId="0" applyNumberFormat="1" applyFont="1" applyFill="1" applyBorder="1"/>
    <xf numFmtId="0" fontId="1" fillId="0" borderId="4" xfId="0" applyFont="1" applyFill="1" applyBorder="1" applyAlignment="1">
      <alignment horizontal="left"/>
    </xf>
    <xf numFmtId="165" fontId="1" fillId="0" borderId="4" xfId="0" applyNumberFormat="1" applyFont="1" applyFill="1" applyBorder="1" applyAlignment="1">
      <alignment horizontal="center"/>
    </xf>
    <xf numFmtId="165" fontId="1" fillId="0" borderId="0" xfId="0" applyNumberFormat="1" applyFont="1" applyFill="1" applyBorder="1" applyAlignment="1">
      <alignment horizontal="center"/>
    </xf>
    <xf numFmtId="164" fontId="1" fillId="0" borderId="8" xfId="0" applyNumberFormat="1" applyFont="1" applyFill="1" applyBorder="1" applyAlignment="1">
      <alignment horizontal="center"/>
    </xf>
    <xf numFmtId="165" fontId="1" fillId="0" borderId="6" xfId="0" applyNumberFormat="1" applyFont="1" applyFill="1" applyBorder="1" applyAlignment="1">
      <alignment horizontal="center"/>
    </xf>
    <xf numFmtId="165" fontId="1" fillId="0" borderId="7" xfId="0" applyNumberFormat="1" applyFont="1" applyFill="1" applyBorder="1" applyAlignment="1">
      <alignment horizontal="center"/>
    </xf>
    <xf numFmtId="164" fontId="1" fillId="0" borderId="7" xfId="0" applyNumberFormat="1" applyFont="1" applyFill="1" applyBorder="1" applyAlignment="1">
      <alignment horizontal="center"/>
    </xf>
    <xf numFmtId="167" fontId="1" fillId="0" borderId="6" xfId="0" applyNumberFormat="1" applyFont="1" applyFill="1" applyBorder="1" applyAlignment="1">
      <alignment horizontal="center" vertical="center"/>
    </xf>
    <xf numFmtId="167" fontId="1" fillId="0" borderId="7" xfId="0" applyNumberFormat="1" applyFont="1" applyFill="1" applyBorder="1" applyAlignment="1">
      <alignment horizontal="center" vertical="center"/>
    </xf>
    <xf numFmtId="164" fontId="1" fillId="0" borderId="7" xfId="0" applyNumberFormat="1" applyFont="1" applyFill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center"/>
    </xf>
    <xf numFmtId="166" fontId="1" fillId="0" borderId="2" xfId="0" applyNumberFormat="1" applyFont="1" applyFill="1" applyBorder="1" applyAlignment="1">
      <alignment horizontal="center"/>
    </xf>
    <xf numFmtId="167" fontId="1" fillId="0" borderId="1" xfId="0" applyNumberFormat="1" applyFont="1" applyFill="1" applyBorder="1" applyAlignment="1">
      <alignment horizontal="center" vertical="center"/>
    </xf>
    <xf numFmtId="167" fontId="1" fillId="0" borderId="2" xfId="0" applyNumberFormat="1" applyFont="1" applyFill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 vertical="center"/>
    </xf>
    <xf numFmtId="166" fontId="1" fillId="0" borderId="4" xfId="0" applyNumberFormat="1" applyFont="1" applyFill="1" applyBorder="1" applyAlignment="1">
      <alignment horizontal="center"/>
    </xf>
    <xf numFmtId="166" fontId="1" fillId="0" borderId="0" xfId="0" applyNumberFormat="1" applyFont="1" applyFill="1" applyBorder="1" applyAlignment="1">
      <alignment horizontal="center"/>
    </xf>
    <xf numFmtId="166" fontId="1" fillId="0" borderId="6" xfId="0" applyNumberFormat="1" applyFont="1" applyFill="1" applyBorder="1" applyAlignment="1">
      <alignment horizontal="center"/>
    </xf>
    <xf numFmtId="166" fontId="1" fillId="0" borderId="7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164" fontId="2" fillId="0" borderId="0" xfId="0" applyNumberFormat="1" applyFont="1" applyFill="1" applyBorder="1"/>
    <xf numFmtId="0" fontId="1" fillId="0" borderId="9" xfId="0" applyFont="1" applyFill="1" applyBorder="1" applyAlignment="1">
      <alignment horizontal="left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167" fontId="0" fillId="0" borderId="1" xfId="0" applyNumberFormat="1" applyBorder="1" applyAlignment="1">
      <alignment horizontal="center" vertical="center"/>
    </xf>
    <xf numFmtId="167" fontId="0" fillId="0" borderId="2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7" fontId="0" fillId="0" borderId="4" xfId="0" applyNumberFormat="1" applyBorder="1" applyAlignment="1">
      <alignment horizontal="center" vertical="center"/>
    </xf>
    <xf numFmtId="167" fontId="0" fillId="0" borderId="0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7" fontId="0" fillId="0" borderId="6" xfId="0" applyNumberFormat="1" applyBorder="1" applyAlignment="1">
      <alignment horizontal="center" vertical="center"/>
    </xf>
    <xf numFmtId="167" fontId="0" fillId="0" borderId="7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/>
    <xf numFmtId="167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67" fontId="4" fillId="0" borderId="0" xfId="0" applyNumberFormat="1" applyFont="1" applyAlignment="1">
      <alignment horizontal="right" vertical="center"/>
    </xf>
    <xf numFmtId="0" fontId="1" fillId="0" borderId="10" xfId="0" applyFont="1" applyBorder="1" applyAlignment="1">
      <alignment horizontal="left" vertical="center"/>
    </xf>
    <xf numFmtId="167" fontId="1" fillId="0" borderId="1" xfId="0" applyNumberFormat="1" applyFont="1" applyBorder="1" applyAlignment="1">
      <alignment horizontal="center" vertical="center"/>
    </xf>
    <xf numFmtId="167" fontId="1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167" fontId="1" fillId="0" borderId="4" xfId="0" applyNumberFormat="1" applyFont="1" applyBorder="1" applyAlignment="1">
      <alignment horizontal="center" vertical="center"/>
    </xf>
    <xf numFmtId="167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167" fontId="1" fillId="0" borderId="6" xfId="0" applyNumberFormat="1" applyFont="1" applyBorder="1" applyAlignment="1">
      <alignment horizontal="center" vertical="center"/>
    </xf>
    <xf numFmtId="167" fontId="1" fillId="0" borderId="7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7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67" fontId="1" fillId="0" borderId="0" xfId="0" applyNumberFormat="1" applyFont="1" applyAlignment="1">
      <alignment horizontal="center" vertical="center"/>
    </xf>
    <xf numFmtId="1" fontId="1" fillId="0" borderId="3" xfId="0" applyNumberFormat="1" applyFont="1" applyFill="1" applyBorder="1" applyAlignment="1">
      <alignment horizontal="center"/>
    </xf>
    <xf numFmtId="1" fontId="1" fillId="0" borderId="5" xfId="0" applyNumberFormat="1" applyFont="1" applyFill="1" applyBorder="1" applyAlignment="1">
      <alignment horizontal="center"/>
    </xf>
    <xf numFmtId="1" fontId="1" fillId="0" borderId="8" xfId="0" applyNumberFormat="1" applyFont="1" applyFill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165" fontId="0" fillId="0" borderId="7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4" fillId="0" borderId="0" xfId="0" applyFont="1"/>
    <xf numFmtId="164" fontId="4" fillId="0" borderId="0" xfId="0" applyNumberFormat="1" applyFont="1"/>
    <xf numFmtId="0" fontId="1" fillId="0" borderId="1" xfId="0" applyFont="1" applyBorder="1" applyAlignment="1">
      <alignment horizontal="left"/>
    </xf>
    <xf numFmtId="1" fontId="1" fillId="0" borderId="3" xfId="0" applyNumberFormat="1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1" fontId="1" fillId="0" borderId="5" xfId="0" applyNumberFormat="1" applyFont="1" applyBorder="1" applyAlignment="1">
      <alignment horizontal="center"/>
    </xf>
    <xf numFmtId="165" fontId="1" fillId="0" borderId="4" xfId="0" applyNumberFormat="1" applyFont="1" applyBorder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1" fontId="1" fillId="0" borderId="8" xfId="0" applyNumberFormat="1" applyFont="1" applyBorder="1" applyAlignment="1">
      <alignment horizontal="center"/>
    </xf>
    <xf numFmtId="165" fontId="1" fillId="0" borderId="6" xfId="0" applyNumberFormat="1" applyFont="1" applyBorder="1" applyAlignment="1">
      <alignment horizontal="center"/>
    </xf>
    <xf numFmtId="165" fontId="1" fillId="0" borderId="7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2" xfId="0" applyFont="1" applyFill="1" applyBorder="1" applyAlignment="1">
      <alignment horizontal="left"/>
    </xf>
    <xf numFmtId="164" fontId="1" fillId="0" borderId="0" xfId="0" applyNumberFormat="1" applyFont="1"/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3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vertical="top" wrapText="1"/>
    </xf>
    <xf numFmtId="0" fontId="1" fillId="0" borderId="8" xfId="0" applyFont="1" applyFill="1" applyBorder="1" applyAlignment="1">
      <alignment horizontal="center" wrapText="1"/>
    </xf>
    <xf numFmtId="164" fontId="5" fillId="0" borderId="0" xfId="0" applyNumberFormat="1" applyFont="1" applyFill="1" applyBorder="1" applyAlignment="1">
      <alignment horizontal="center"/>
    </xf>
    <xf numFmtId="164" fontId="5" fillId="0" borderId="5" xfId="0" applyNumberFormat="1" applyFont="1" applyFill="1" applyBorder="1" applyAlignment="1">
      <alignment horizontal="center"/>
    </xf>
    <xf numFmtId="164" fontId="5" fillId="0" borderId="7" xfId="0" applyNumberFormat="1" applyFont="1" applyFill="1" applyBorder="1" applyAlignment="1">
      <alignment horizontal="center"/>
    </xf>
    <xf numFmtId="164" fontId="5" fillId="0" borderId="8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D6AF0-E704-4697-AE98-C6D55A91C601}">
  <dimension ref="A1:B14"/>
  <sheetViews>
    <sheetView tabSelected="1" workbookViewId="0">
      <selection activeCell="A2" sqref="A2"/>
    </sheetView>
  </sheetViews>
  <sheetFormatPr defaultRowHeight="14.25" x14ac:dyDescent="0.25"/>
  <cols>
    <col min="1" max="1" width="8.42578125" style="113" bestFit="1" customWidth="1"/>
    <col min="2" max="2" width="102.140625" style="113" customWidth="1"/>
    <col min="3" max="16384" width="9.140625" style="113"/>
  </cols>
  <sheetData>
    <row r="1" spans="1:2" ht="18" x14ac:dyDescent="0.25">
      <c r="A1" s="116" t="s">
        <v>0</v>
      </c>
    </row>
    <row r="3" spans="1:2" ht="37.5" customHeight="1" x14ac:dyDescent="0.25">
      <c r="A3" s="117">
        <v>1</v>
      </c>
      <c r="B3" s="118" t="s">
        <v>29</v>
      </c>
    </row>
    <row r="4" spans="1:2" ht="37.5" customHeight="1" x14ac:dyDescent="0.25">
      <c r="A4" s="117">
        <v>2</v>
      </c>
      <c r="B4" s="118" t="s">
        <v>30</v>
      </c>
    </row>
    <row r="5" spans="1:2" ht="37.5" customHeight="1" x14ac:dyDescent="0.25">
      <c r="A5" s="117">
        <v>3</v>
      </c>
      <c r="B5" s="118" t="s">
        <v>31</v>
      </c>
    </row>
    <row r="6" spans="1:2" ht="37.5" customHeight="1" x14ac:dyDescent="0.25">
      <c r="A6" s="117">
        <v>4</v>
      </c>
      <c r="B6" s="118" t="s">
        <v>1</v>
      </c>
    </row>
    <row r="7" spans="1:2" ht="37.5" customHeight="1" x14ac:dyDescent="0.25">
      <c r="A7" s="117">
        <v>5</v>
      </c>
      <c r="B7" s="118" t="s">
        <v>47</v>
      </c>
    </row>
    <row r="8" spans="1:2" ht="37.5" customHeight="1" x14ac:dyDescent="0.25">
      <c r="A8" s="117">
        <v>6</v>
      </c>
      <c r="B8" s="118" t="s">
        <v>2</v>
      </c>
    </row>
    <row r="9" spans="1:2" ht="37.5" customHeight="1" x14ac:dyDescent="0.25">
      <c r="A9" s="117">
        <v>7</v>
      </c>
      <c r="B9" s="118" t="s">
        <v>3</v>
      </c>
    </row>
    <row r="10" spans="1:2" x14ac:dyDescent="0.25">
      <c r="A10" s="112"/>
    </row>
    <row r="11" spans="1:2" x14ac:dyDescent="0.25">
      <c r="A11" s="112"/>
    </row>
    <row r="12" spans="1:2" x14ac:dyDescent="0.25">
      <c r="A12" s="112"/>
    </row>
    <row r="13" spans="1:2" x14ac:dyDescent="0.25">
      <c r="A13" s="112"/>
    </row>
    <row r="14" spans="1:2" x14ac:dyDescent="0.25">
      <c r="A14" s="112"/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"/>
  <sheetViews>
    <sheetView zoomScaleNormal="100" workbookViewId="0">
      <selection activeCell="A2" sqref="A2"/>
    </sheetView>
  </sheetViews>
  <sheetFormatPr defaultRowHeight="12.75" x14ac:dyDescent="0.2"/>
  <cols>
    <col min="1" max="1" width="13.140625" style="3" customWidth="1"/>
    <col min="2" max="3" width="12.28515625" style="3" customWidth="1"/>
    <col min="4" max="5" width="13.42578125" style="3" customWidth="1"/>
    <col min="6" max="6" width="8.140625" style="2" bestFit="1" customWidth="1"/>
    <col min="7" max="16384" width="9.140625" style="2"/>
  </cols>
  <sheetData>
    <row r="1" spans="1:6" ht="18" x14ac:dyDescent="0.25">
      <c r="A1" s="53" t="s">
        <v>4</v>
      </c>
      <c r="F1" s="3"/>
    </row>
    <row r="2" spans="1:6" x14ac:dyDescent="0.2">
      <c r="A2" s="1"/>
      <c r="F2" s="3"/>
    </row>
    <row r="3" spans="1:6" x14ac:dyDescent="0.2">
      <c r="A3" s="1"/>
      <c r="F3" s="3"/>
    </row>
    <row r="4" spans="1:6" ht="18" x14ac:dyDescent="0.25">
      <c r="A4" s="53" t="s">
        <v>44</v>
      </c>
      <c r="B4" s="55"/>
      <c r="C4" s="55"/>
      <c r="D4" s="56"/>
      <c r="E4" s="56"/>
      <c r="F4" s="3"/>
    </row>
    <row r="5" spans="1:6" ht="15.75" x14ac:dyDescent="0.3">
      <c r="A5" s="40" t="s">
        <v>5</v>
      </c>
      <c r="B5" s="41" t="s">
        <v>6</v>
      </c>
      <c r="C5" s="42" t="s">
        <v>7</v>
      </c>
      <c r="D5" s="42" t="s">
        <v>32</v>
      </c>
      <c r="E5" s="43" t="s">
        <v>8</v>
      </c>
      <c r="F5" s="3"/>
    </row>
    <row r="6" spans="1:6" x14ac:dyDescent="0.2">
      <c r="A6" s="59">
        <v>1</v>
      </c>
      <c r="B6" s="60">
        <v>0.54964120370370373</v>
      </c>
      <c r="C6" s="61">
        <v>0.54989583333333336</v>
      </c>
      <c r="D6" s="62">
        <v>57.9</v>
      </c>
      <c r="E6" s="63">
        <v>67.274578219629234</v>
      </c>
      <c r="F6" s="3"/>
    </row>
    <row r="7" spans="1:6" x14ac:dyDescent="0.2">
      <c r="A7" s="64">
        <v>2</v>
      </c>
      <c r="B7" s="65">
        <v>0.55075231481481479</v>
      </c>
      <c r="C7" s="66">
        <v>0.5510532407407408</v>
      </c>
      <c r="D7" s="67">
        <v>58</v>
      </c>
      <c r="E7" s="68">
        <v>67.749177976704374</v>
      </c>
      <c r="F7" s="3"/>
    </row>
    <row r="8" spans="1:6" x14ac:dyDescent="0.2">
      <c r="A8" s="64">
        <v>3</v>
      </c>
      <c r="B8" s="65">
        <v>0.551875</v>
      </c>
      <c r="C8" s="66">
        <v>0.55231481481481481</v>
      </c>
      <c r="D8" s="120" t="s">
        <v>9</v>
      </c>
      <c r="E8" s="121"/>
      <c r="F8" s="3"/>
    </row>
    <row r="9" spans="1:6" x14ac:dyDescent="0.2">
      <c r="A9" s="64">
        <v>4</v>
      </c>
      <c r="B9" s="65">
        <v>0.55296296296296299</v>
      </c>
      <c r="C9" s="66">
        <v>0.55320601851851847</v>
      </c>
      <c r="D9" s="67">
        <v>58.4</v>
      </c>
      <c r="E9" s="68">
        <v>67.614293960020305</v>
      </c>
      <c r="F9" s="3"/>
    </row>
    <row r="10" spans="1:6" x14ac:dyDescent="0.2">
      <c r="A10" s="64">
        <v>5</v>
      </c>
      <c r="B10" s="65">
        <v>0.55401620370370364</v>
      </c>
      <c r="C10" s="66">
        <v>0.55427083333333338</v>
      </c>
      <c r="D10" s="67">
        <v>57.8</v>
      </c>
      <c r="E10" s="68">
        <v>67.537396522809502</v>
      </c>
      <c r="F10" s="3"/>
    </row>
    <row r="11" spans="1:6" x14ac:dyDescent="0.2">
      <c r="A11" s="69">
        <v>6</v>
      </c>
      <c r="B11" s="70">
        <v>0.55496527777777771</v>
      </c>
      <c r="C11" s="71">
        <v>0.55519675925925926</v>
      </c>
      <c r="D11" s="72">
        <v>58.7</v>
      </c>
      <c r="E11" s="73">
        <v>68.063130277252228</v>
      </c>
    </row>
    <row r="12" spans="1:6" x14ac:dyDescent="0.2">
      <c r="A12" s="76"/>
      <c r="B12" s="77"/>
      <c r="C12" s="77"/>
      <c r="D12" s="75"/>
      <c r="E12" s="75"/>
    </row>
    <row r="13" spans="1:6" ht="15.75" x14ac:dyDescent="0.2">
      <c r="A13" s="76"/>
      <c r="B13" s="77"/>
      <c r="C13" s="74" t="s">
        <v>34</v>
      </c>
      <c r="D13" s="75">
        <f>AVERAGE(D6:D7,D9:D11)</f>
        <v>58.160000000000004</v>
      </c>
      <c r="E13" s="75"/>
    </row>
    <row r="14" spans="1:6" x14ac:dyDescent="0.2">
      <c r="A14" s="76"/>
      <c r="B14" s="77"/>
      <c r="C14" s="74" t="s">
        <v>10</v>
      </c>
      <c r="D14" s="75">
        <f>STDEV(D6:D7,D9:D11)</f>
        <v>0.37815340802378244</v>
      </c>
      <c r="E14" s="75"/>
    </row>
    <row r="15" spans="1:6" x14ac:dyDescent="0.2">
      <c r="A15" s="76"/>
      <c r="B15" s="77"/>
      <c r="C15" s="74" t="s">
        <v>11</v>
      </c>
      <c r="D15" s="75">
        <f>TINV(0.1,4)*(D14/(5^0.5))</f>
        <v>0.36052800529587065</v>
      </c>
      <c r="E15" s="75"/>
    </row>
    <row r="16" spans="1:6" ht="14.25" x14ac:dyDescent="0.2">
      <c r="A16" s="57"/>
      <c r="B16" s="55"/>
      <c r="C16" s="58"/>
      <c r="D16" s="56"/>
      <c r="E16" s="56"/>
    </row>
    <row r="17" spans="1:6" x14ac:dyDescent="0.2">
      <c r="A17" s="1"/>
    </row>
    <row r="18" spans="1:6" ht="18" x14ac:dyDescent="0.25">
      <c r="A18" s="53" t="s">
        <v>45</v>
      </c>
    </row>
    <row r="19" spans="1:6" ht="15.75" x14ac:dyDescent="0.3">
      <c r="A19" s="40" t="s">
        <v>5</v>
      </c>
      <c r="B19" s="41" t="s">
        <v>6</v>
      </c>
      <c r="C19" s="42" t="s">
        <v>7</v>
      </c>
      <c r="D19" s="42" t="s">
        <v>32</v>
      </c>
      <c r="E19" s="43" t="s">
        <v>8</v>
      </c>
      <c r="F19" s="3"/>
    </row>
    <row r="20" spans="1:6" x14ac:dyDescent="0.2">
      <c r="A20" s="59">
        <v>1</v>
      </c>
      <c r="B20" s="60">
        <v>0.55015046296296299</v>
      </c>
      <c r="C20" s="61">
        <v>0.55052083333333335</v>
      </c>
      <c r="D20" s="62">
        <v>62.8</v>
      </c>
      <c r="E20" s="63">
        <v>73.205376062185493</v>
      </c>
      <c r="F20" s="3"/>
    </row>
    <row r="21" spans="1:6" x14ac:dyDescent="0.2">
      <c r="A21" s="64">
        <v>2</v>
      </c>
      <c r="B21" s="65">
        <v>0.55125000000000002</v>
      </c>
      <c r="C21" s="66">
        <v>0.55153935185185188</v>
      </c>
      <c r="D21" s="67">
        <v>62.6</v>
      </c>
      <c r="E21" s="68">
        <v>72.508879383652413</v>
      </c>
      <c r="F21" s="3"/>
    </row>
    <row r="22" spans="1:6" x14ac:dyDescent="0.2">
      <c r="A22" s="64">
        <v>3</v>
      </c>
      <c r="B22" s="65">
        <v>0.5525578703703703</v>
      </c>
      <c r="C22" s="66">
        <v>0.55290509259259257</v>
      </c>
      <c r="D22" s="67">
        <v>61.6</v>
      </c>
      <c r="E22" s="68">
        <v>71.935615943336785</v>
      </c>
      <c r="F22" s="3"/>
    </row>
    <row r="23" spans="1:6" x14ac:dyDescent="0.2">
      <c r="A23" s="64">
        <v>4</v>
      </c>
      <c r="B23" s="65">
        <v>0.55339120370370376</v>
      </c>
      <c r="C23" s="66">
        <v>0.55371527777777774</v>
      </c>
      <c r="D23" s="67">
        <v>62.3</v>
      </c>
      <c r="E23" s="68">
        <v>72.706681330862267</v>
      </c>
      <c r="F23" s="3"/>
    </row>
    <row r="24" spans="1:6" x14ac:dyDescent="0.2">
      <c r="A24" s="64">
        <v>5</v>
      </c>
      <c r="B24" s="65">
        <v>0.55440972222222229</v>
      </c>
      <c r="C24" s="66">
        <v>0.55478009259259264</v>
      </c>
      <c r="D24" s="120" t="s">
        <v>9</v>
      </c>
      <c r="E24" s="121"/>
      <c r="F24" s="3"/>
    </row>
    <row r="25" spans="1:6" x14ac:dyDescent="0.2">
      <c r="A25" s="69">
        <v>6</v>
      </c>
      <c r="B25" s="70">
        <v>0.5554513888888889</v>
      </c>
      <c r="C25" s="71">
        <v>0.55570601851851853</v>
      </c>
      <c r="D25" s="72">
        <v>63</v>
      </c>
      <c r="E25" s="73">
        <v>72.560915509083429</v>
      </c>
      <c r="F25" s="3"/>
    </row>
    <row r="28" spans="1:6" ht="15.75" x14ac:dyDescent="0.2">
      <c r="C28" s="74" t="s">
        <v>35</v>
      </c>
      <c r="D28" s="75">
        <f>AVERAGE(D20:D23,D25)</f>
        <v>62.46</v>
      </c>
    </row>
    <row r="29" spans="1:6" x14ac:dyDescent="0.2">
      <c r="C29" s="74" t="s">
        <v>10</v>
      </c>
      <c r="D29" s="75">
        <f>STDEV(D20:D23,D25)</f>
        <v>0.54589376255824651</v>
      </c>
    </row>
    <row r="30" spans="1:6" x14ac:dyDescent="0.2">
      <c r="C30" s="74" t="s">
        <v>11</v>
      </c>
      <c r="D30" s="75">
        <f>TINV(0.1,4)*(D29/(5^0.5))</f>
        <v>0.52045012723038764</v>
      </c>
    </row>
  </sheetData>
  <mergeCells count="2">
    <mergeCell ref="D8:E8"/>
    <mergeCell ref="D24:E2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60"/>
  <sheetViews>
    <sheetView zoomScaleNormal="100" workbookViewId="0">
      <selection activeCell="A3" sqref="A3"/>
    </sheetView>
  </sheetViews>
  <sheetFormatPr defaultRowHeight="12.75" x14ac:dyDescent="0.2"/>
  <cols>
    <col min="1" max="1" width="12.5703125" style="1" customWidth="1"/>
    <col min="2" max="2" width="9.85546875" style="2" customWidth="1"/>
    <col min="3" max="3" width="16.85546875" style="3" bestFit="1" customWidth="1"/>
    <col min="4" max="4" width="10.7109375" style="3" bestFit="1" customWidth="1"/>
    <col min="5" max="5" width="10" style="3" bestFit="1" customWidth="1"/>
    <col min="6" max="6" width="10.5703125" style="3" bestFit="1" customWidth="1"/>
    <col min="7" max="7" width="8.140625" style="3" bestFit="1" customWidth="1"/>
    <col min="8" max="8" width="7.7109375" style="3" bestFit="1" customWidth="1"/>
    <col min="9" max="9" width="22.5703125" style="3" customWidth="1"/>
    <col min="10" max="10" width="10.7109375" style="2" customWidth="1"/>
    <col min="11" max="11" width="10" style="2" customWidth="1"/>
    <col min="12" max="12" width="10.5703125" style="2" customWidth="1"/>
    <col min="13" max="13" width="8.140625" style="2" bestFit="1" customWidth="1"/>
    <col min="14" max="14" width="10.85546875" style="3" customWidth="1"/>
    <col min="15" max="15" width="22.5703125" style="2" bestFit="1" customWidth="1"/>
    <col min="16" max="16384" width="9.140625" style="2"/>
  </cols>
  <sheetData>
    <row r="1" spans="1:16" ht="18" x14ac:dyDescent="0.25">
      <c r="A1" s="53" t="s">
        <v>4</v>
      </c>
    </row>
    <row r="2" spans="1:16" ht="18" x14ac:dyDescent="0.25">
      <c r="A2" s="54" t="s">
        <v>12</v>
      </c>
    </row>
    <row r="3" spans="1:16" x14ac:dyDescent="0.2">
      <c r="A3" s="2"/>
    </row>
    <row r="4" spans="1:16" x14ac:dyDescent="0.2">
      <c r="I4" s="4"/>
    </row>
    <row r="5" spans="1:16" ht="18" x14ac:dyDescent="0.25">
      <c r="A5" s="53" t="s">
        <v>13</v>
      </c>
      <c r="I5" s="4"/>
    </row>
    <row r="6" spans="1:16" x14ac:dyDescent="0.2">
      <c r="A6" s="5"/>
      <c r="B6" s="6"/>
      <c r="C6" s="115"/>
      <c r="D6" s="124" t="s">
        <v>14</v>
      </c>
      <c r="E6" s="125"/>
      <c r="F6" s="125"/>
      <c r="G6" s="125"/>
      <c r="H6" s="125"/>
      <c r="I6" s="126"/>
      <c r="J6" s="124" t="s">
        <v>15</v>
      </c>
      <c r="K6" s="125"/>
      <c r="L6" s="125"/>
      <c r="M6" s="125"/>
      <c r="N6" s="125"/>
      <c r="O6" s="126"/>
    </row>
    <row r="7" spans="1:16" ht="15.75" x14ac:dyDescent="0.3">
      <c r="A7" s="7" t="s">
        <v>5</v>
      </c>
      <c r="B7" s="8" t="s">
        <v>16</v>
      </c>
      <c r="C7" s="8" t="s">
        <v>17</v>
      </c>
      <c r="D7" s="10" t="s">
        <v>6</v>
      </c>
      <c r="E7" s="8" t="s">
        <v>7</v>
      </c>
      <c r="F7" s="8" t="s">
        <v>32</v>
      </c>
      <c r="G7" s="8" t="s">
        <v>8</v>
      </c>
      <c r="H7" s="8" t="s">
        <v>18</v>
      </c>
      <c r="I7" s="9" t="s">
        <v>33</v>
      </c>
      <c r="J7" s="10" t="s">
        <v>6</v>
      </c>
      <c r="K7" s="8" t="s">
        <v>7</v>
      </c>
      <c r="L7" s="8" t="s">
        <v>32</v>
      </c>
      <c r="M7" s="8" t="s">
        <v>8</v>
      </c>
      <c r="N7" s="8" t="s">
        <v>18</v>
      </c>
      <c r="O7" s="9" t="s">
        <v>33</v>
      </c>
    </row>
    <row r="8" spans="1:16" x14ac:dyDescent="0.2">
      <c r="A8" s="5">
        <v>1</v>
      </c>
      <c r="B8" s="114" t="s">
        <v>19</v>
      </c>
      <c r="C8" s="78">
        <v>29.003096987958646</v>
      </c>
      <c r="D8" s="20">
        <v>0.44112268518518521</v>
      </c>
      <c r="E8" s="21">
        <v>0.44127314814814816</v>
      </c>
      <c r="F8" s="16">
        <v>59.27</v>
      </c>
      <c r="G8" s="16">
        <v>66.846806670217362</v>
      </c>
      <c r="H8" s="16">
        <v>197.80790281846248</v>
      </c>
      <c r="I8" s="17">
        <f>F8+20*LOG10(H8/400)</f>
        <v>53.15367294413295</v>
      </c>
      <c r="J8" s="13">
        <v>0.44111111111111106</v>
      </c>
      <c r="K8" s="14">
        <v>0.4412962962962963</v>
      </c>
      <c r="L8" s="15">
        <v>54.6</v>
      </c>
      <c r="M8" s="15">
        <v>62.860432710020859</v>
      </c>
      <c r="N8" s="16">
        <v>193.50133435936368</v>
      </c>
      <c r="O8" s="17">
        <f>L8+20*LOG10(N8/400)</f>
        <v>48.292479457481001</v>
      </c>
      <c r="P8" s="18"/>
    </row>
    <row r="9" spans="1:16" x14ac:dyDescent="0.2">
      <c r="A9" s="19">
        <v>2</v>
      </c>
      <c r="B9" s="3" t="s">
        <v>20</v>
      </c>
      <c r="C9" s="79">
        <v>28.491399987148604</v>
      </c>
      <c r="D9" s="20">
        <v>0.44165509259259261</v>
      </c>
      <c r="E9" s="21">
        <v>0.44185185185185188</v>
      </c>
      <c r="F9" s="16">
        <v>63.99</v>
      </c>
      <c r="G9" s="16">
        <v>72.010956247706673</v>
      </c>
      <c r="H9" s="16">
        <v>197.91697453281435</v>
      </c>
      <c r="I9" s="17">
        <f>F9+20*LOG10(H9/400)</f>
        <v>57.878461042894017</v>
      </c>
      <c r="J9" s="13">
        <v>0.44160879629629629</v>
      </c>
      <c r="K9" s="14">
        <v>0.44185185185185188</v>
      </c>
      <c r="L9" s="15">
        <v>59.3</v>
      </c>
      <c r="M9" s="15">
        <v>68.080719903235277</v>
      </c>
      <c r="N9" s="16">
        <v>193.59478575645898</v>
      </c>
      <c r="O9" s="17">
        <f t="shared" ref="O9:O23" si="0">L9+20*LOG10(N9/400)</f>
        <v>52.996673292010883</v>
      </c>
      <c r="P9" s="18"/>
    </row>
    <row r="10" spans="1:16" x14ac:dyDescent="0.2">
      <c r="A10" s="19">
        <v>3</v>
      </c>
      <c r="B10" s="3" t="s">
        <v>19</v>
      </c>
      <c r="C10" s="79">
        <v>29.122790346817812</v>
      </c>
      <c r="D10" s="20">
        <v>0.44223379629629633</v>
      </c>
      <c r="E10" s="21">
        <v>0.44253472222222223</v>
      </c>
      <c r="F10" s="120" t="s">
        <v>9</v>
      </c>
      <c r="G10" s="120"/>
      <c r="H10" s="120"/>
      <c r="I10" s="121"/>
      <c r="J10" s="13">
        <v>0.44223379629629633</v>
      </c>
      <c r="K10" s="14">
        <v>0.44253472222222223</v>
      </c>
      <c r="L10" s="120" t="s">
        <v>9</v>
      </c>
      <c r="M10" s="120"/>
      <c r="N10" s="120"/>
      <c r="O10" s="121"/>
      <c r="P10" s="18"/>
    </row>
    <row r="11" spans="1:16" x14ac:dyDescent="0.2">
      <c r="A11" s="19">
        <v>4</v>
      </c>
      <c r="B11" s="3" t="s">
        <v>20</v>
      </c>
      <c r="C11" s="79">
        <v>27.164170834788926</v>
      </c>
      <c r="D11" s="20">
        <v>0.44291666666666668</v>
      </c>
      <c r="E11" s="21">
        <v>0.44309027777777782</v>
      </c>
      <c r="F11" s="16">
        <v>63.94</v>
      </c>
      <c r="G11" s="16">
        <v>72.153496501286696</v>
      </c>
      <c r="H11" s="16">
        <v>198.1235158151662</v>
      </c>
      <c r="I11" s="17">
        <f t="shared" ref="I11:I23" si="1">F11+20*LOG10(H11/400)</f>
        <v>57.837520697098959</v>
      </c>
      <c r="J11" s="13">
        <v>0.44290509259259259</v>
      </c>
      <c r="K11" s="14">
        <v>0.44310185185185186</v>
      </c>
      <c r="L11" s="15">
        <v>59.5</v>
      </c>
      <c r="M11" s="15">
        <v>68.127905532798124</v>
      </c>
      <c r="N11" s="16">
        <v>193.86310897156753</v>
      </c>
      <c r="O11" s="17">
        <f t="shared" si="0"/>
        <v>53.208703637697752</v>
      </c>
      <c r="P11" s="18"/>
    </row>
    <row r="12" spans="1:16" x14ac:dyDescent="0.2">
      <c r="A12" s="19">
        <v>5</v>
      </c>
      <c r="B12" s="3" t="s">
        <v>19</v>
      </c>
      <c r="C12" s="79">
        <v>28.991573463176593</v>
      </c>
      <c r="D12" s="20">
        <v>0.44372685185185184</v>
      </c>
      <c r="E12" s="21">
        <v>0.44388888888888894</v>
      </c>
      <c r="F12" s="16">
        <v>58.74</v>
      </c>
      <c r="G12" s="16">
        <v>66.745185003616882</v>
      </c>
      <c r="H12" s="16">
        <v>197.82744643408395</v>
      </c>
      <c r="I12" s="17">
        <f t="shared" si="1"/>
        <v>52.624531076192561</v>
      </c>
      <c r="J12" s="13">
        <v>0.44372685185185184</v>
      </c>
      <c r="K12" s="14">
        <v>0.44388888888888894</v>
      </c>
      <c r="L12" s="15">
        <v>54.2</v>
      </c>
      <c r="M12" s="15">
        <v>62.440408693479512</v>
      </c>
      <c r="N12" s="16">
        <v>193.50993976428092</v>
      </c>
      <c r="O12" s="17">
        <f t="shared" si="0"/>
        <v>47.892865728385303</v>
      </c>
      <c r="P12" s="18"/>
    </row>
    <row r="13" spans="1:16" x14ac:dyDescent="0.2">
      <c r="A13" s="19">
        <v>6</v>
      </c>
      <c r="B13" s="3" t="s">
        <v>20</v>
      </c>
      <c r="C13" s="79">
        <v>28.556144073396037</v>
      </c>
      <c r="D13" s="20">
        <v>0.44427083333333334</v>
      </c>
      <c r="E13" s="21">
        <v>0.44444444444444442</v>
      </c>
      <c r="F13" s="16">
        <v>63.6</v>
      </c>
      <c r="G13" s="16">
        <v>72.151901905973958</v>
      </c>
      <c r="H13" s="16">
        <v>197.83400204622603</v>
      </c>
      <c r="I13" s="17">
        <f t="shared" si="1"/>
        <v>57.484818904707566</v>
      </c>
      <c r="J13" s="13">
        <v>0.44427083333333334</v>
      </c>
      <c r="K13" s="14">
        <v>0.44444444444444442</v>
      </c>
      <c r="L13" s="15">
        <v>58.9</v>
      </c>
      <c r="M13" s="15">
        <v>67.754639907282538</v>
      </c>
      <c r="N13" s="16">
        <v>193.54102608357209</v>
      </c>
      <c r="O13" s="17">
        <f t="shared" si="0"/>
        <v>52.594260957246725</v>
      </c>
      <c r="P13" s="18"/>
    </row>
    <row r="14" spans="1:16" x14ac:dyDescent="0.2">
      <c r="A14" s="19">
        <v>7</v>
      </c>
      <c r="B14" s="3" t="s">
        <v>19</v>
      </c>
      <c r="C14" s="79">
        <v>29.01525137303214</v>
      </c>
      <c r="D14" s="20">
        <v>0.44496527777777778</v>
      </c>
      <c r="E14" s="21">
        <v>0.44511574074074073</v>
      </c>
      <c r="F14" s="16">
        <v>59.97</v>
      </c>
      <c r="G14" s="16">
        <v>67.37784915374931</v>
      </c>
      <c r="H14" s="16">
        <v>197.71392736889294</v>
      </c>
      <c r="I14" s="17">
        <f t="shared" si="1"/>
        <v>53.849545432897358</v>
      </c>
      <c r="J14" s="13">
        <v>0.44496527777777778</v>
      </c>
      <c r="K14" s="14">
        <v>0.44516203703703705</v>
      </c>
      <c r="L14" s="15">
        <v>55</v>
      </c>
      <c r="M14" s="15">
        <v>63.001201057943774</v>
      </c>
      <c r="N14" s="16">
        <v>193.57885675650715</v>
      </c>
      <c r="O14" s="17">
        <f t="shared" si="0"/>
        <v>48.695958586666755</v>
      </c>
      <c r="P14" s="18"/>
    </row>
    <row r="15" spans="1:16" x14ac:dyDescent="0.2">
      <c r="A15" s="19">
        <v>8</v>
      </c>
      <c r="B15" s="3" t="s">
        <v>20</v>
      </c>
      <c r="C15" s="79">
        <v>27.465588637120465</v>
      </c>
      <c r="D15" s="20">
        <v>0.44550925925925927</v>
      </c>
      <c r="E15" s="21">
        <v>0.44567129629629632</v>
      </c>
      <c r="F15" s="16">
        <v>64.260000000000005</v>
      </c>
      <c r="G15" s="16">
        <v>72.04047610988026</v>
      </c>
      <c r="H15" s="16">
        <v>197.90962566046841</v>
      </c>
      <c r="I15" s="17">
        <f t="shared" si="1"/>
        <v>58.148138520384734</v>
      </c>
      <c r="J15" s="13">
        <v>0.44550925925925927</v>
      </c>
      <c r="K15" s="14">
        <v>0.44568287037037035</v>
      </c>
      <c r="L15" s="15">
        <v>59.3</v>
      </c>
      <c r="M15" s="15">
        <v>67.568457492540702</v>
      </c>
      <c r="N15" s="16">
        <v>193.96213984237886</v>
      </c>
      <c r="O15" s="17">
        <f t="shared" si="0"/>
        <v>53.013139507904526</v>
      </c>
      <c r="P15" s="18"/>
    </row>
    <row r="16" spans="1:16" x14ac:dyDescent="0.2">
      <c r="A16" s="19">
        <v>9</v>
      </c>
      <c r="B16" s="3" t="s">
        <v>19</v>
      </c>
      <c r="C16" s="79">
        <v>29.025226940394727</v>
      </c>
      <c r="D16" s="20">
        <v>0.44623842592592594</v>
      </c>
      <c r="E16" s="21">
        <v>0.44637731481481485</v>
      </c>
      <c r="F16" s="16">
        <v>60.17</v>
      </c>
      <c r="G16" s="16">
        <v>67.369818394333379</v>
      </c>
      <c r="H16" s="16">
        <v>197.8042091341897</v>
      </c>
      <c r="I16" s="17">
        <f t="shared" si="1"/>
        <v>54.053510750241593</v>
      </c>
      <c r="J16" s="13">
        <v>0.44623842592592594</v>
      </c>
      <c r="K16" s="14">
        <v>0.44638888888888889</v>
      </c>
      <c r="L16" s="15">
        <v>54.8</v>
      </c>
      <c r="M16" s="15">
        <v>62.718192362168004</v>
      </c>
      <c r="N16" s="16">
        <v>193.50379865473073</v>
      </c>
      <c r="O16" s="17">
        <f t="shared" si="0"/>
        <v>48.49259007408925</v>
      </c>
      <c r="P16" s="18"/>
    </row>
    <row r="17" spans="1:16" x14ac:dyDescent="0.2">
      <c r="A17" s="19">
        <v>10</v>
      </c>
      <c r="B17" s="3" t="s">
        <v>20</v>
      </c>
      <c r="C17" s="79">
        <v>27.394360522836553</v>
      </c>
      <c r="D17" s="20">
        <v>0.44678240740740738</v>
      </c>
      <c r="E17" s="21">
        <v>0.44694444444444442</v>
      </c>
      <c r="F17" s="16">
        <v>63.91</v>
      </c>
      <c r="G17" s="16">
        <v>71.860905533962267</v>
      </c>
      <c r="H17" s="16">
        <v>197.74047570021844</v>
      </c>
      <c r="I17" s="17">
        <f t="shared" si="1"/>
        <v>57.790711665335408</v>
      </c>
      <c r="J17" s="13">
        <v>0.44678240740740738</v>
      </c>
      <c r="K17" s="14">
        <v>0.44695601851851857</v>
      </c>
      <c r="L17" s="15">
        <v>59.1</v>
      </c>
      <c r="M17" s="15">
        <v>67.325865986644175</v>
      </c>
      <c r="N17" s="16">
        <v>193.43645002726822</v>
      </c>
      <c r="O17" s="17">
        <f t="shared" si="0"/>
        <v>52.789566440578319</v>
      </c>
      <c r="P17" s="18"/>
    </row>
    <row r="18" spans="1:16" x14ac:dyDescent="0.2">
      <c r="A18" s="19">
        <v>11</v>
      </c>
      <c r="B18" s="3" t="s">
        <v>19</v>
      </c>
      <c r="C18" s="79">
        <v>28.991369822044156</v>
      </c>
      <c r="D18" s="20">
        <v>0.44748842592592591</v>
      </c>
      <c r="E18" s="21">
        <v>0.44763888888888892</v>
      </c>
      <c r="F18" s="16">
        <v>59.14</v>
      </c>
      <c r="G18" s="16">
        <v>66.812314192717409</v>
      </c>
      <c r="H18" s="16">
        <v>198.15898635279186</v>
      </c>
      <c r="I18" s="17">
        <f t="shared" si="1"/>
        <v>53.039075613979506</v>
      </c>
      <c r="J18" s="13">
        <v>0.44748842592592591</v>
      </c>
      <c r="K18" s="14">
        <v>0.44763888888888892</v>
      </c>
      <c r="L18" s="15">
        <v>55.2</v>
      </c>
      <c r="M18" s="15">
        <v>62.960267441531876</v>
      </c>
      <c r="N18" s="16">
        <v>193.8550611966655</v>
      </c>
      <c r="O18" s="17">
        <f t="shared" si="0"/>
        <v>48.908343055759538</v>
      </c>
      <c r="P18" s="18"/>
    </row>
    <row r="19" spans="1:16" x14ac:dyDescent="0.2">
      <c r="A19" s="19">
        <v>12</v>
      </c>
      <c r="B19" s="3" t="s">
        <v>20</v>
      </c>
      <c r="C19" s="79">
        <v>27.472959560719168</v>
      </c>
      <c r="D19" s="20">
        <v>0.44804398148148145</v>
      </c>
      <c r="E19" s="21">
        <v>0.44821759259259258</v>
      </c>
      <c r="F19" s="16">
        <v>63.85</v>
      </c>
      <c r="G19" s="16">
        <v>72.096534931275599</v>
      </c>
      <c r="H19" s="16">
        <v>198.19201838488445</v>
      </c>
      <c r="I19" s="17">
        <f t="shared" si="1"/>
        <v>57.750523384175679</v>
      </c>
      <c r="J19" s="13">
        <v>0.44803240740740741</v>
      </c>
      <c r="K19" s="14">
        <v>0.44821759259259258</v>
      </c>
      <c r="L19" s="15">
        <v>59.6</v>
      </c>
      <c r="M19" s="15">
        <v>67.758827913747112</v>
      </c>
      <c r="N19" s="16">
        <v>193.61323649973184</v>
      </c>
      <c r="O19" s="17">
        <f t="shared" si="0"/>
        <v>53.297501069901415</v>
      </c>
      <c r="P19" s="18"/>
    </row>
    <row r="20" spans="1:16" x14ac:dyDescent="0.2">
      <c r="A20" s="19">
        <v>13</v>
      </c>
      <c r="B20" s="3" t="s">
        <v>19</v>
      </c>
      <c r="C20" s="79">
        <v>28.974135534158194</v>
      </c>
      <c r="D20" s="20">
        <v>0.44874999999999998</v>
      </c>
      <c r="E20" s="21">
        <v>0.44892361111111106</v>
      </c>
      <c r="F20" s="16">
        <v>58.55</v>
      </c>
      <c r="G20" s="16">
        <v>66.618168604708913</v>
      </c>
      <c r="H20" s="16">
        <v>198.15872367764402</v>
      </c>
      <c r="I20" s="17">
        <f t="shared" si="1"/>
        <v>52.449064100149627</v>
      </c>
      <c r="J20" s="13">
        <v>0.44874999999999998</v>
      </c>
      <c r="K20" s="14">
        <v>0.44892361111111106</v>
      </c>
      <c r="L20" s="15">
        <v>54.1</v>
      </c>
      <c r="M20" s="15">
        <v>62.225187122319198</v>
      </c>
      <c r="N20" s="16">
        <v>193.84940737329009</v>
      </c>
      <c r="O20" s="17">
        <f t="shared" si="0"/>
        <v>47.808089726278673</v>
      </c>
      <c r="P20" s="18"/>
    </row>
    <row r="21" spans="1:16" x14ac:dyDescent="0.2">
      <c r="A21" s="19">
        <v>14</v>
      </c>
      <c r="B21" s="3" t="s">
        <v>20</v>
      </c>
      <c r="C21" s="79">
        <v>27.047244956150802</v>
      </c>
      <c r="D21" s="20">
        <v>0.44930555555555557</v>
      </c>
      <c r="E21" s="21">
        <v>0.44946759259259261</v>
      </c>
      <c r="F21" s="16">
        <v>64.33</v>
      </c>
      <c r="G21" s="16">
        <v>72.161404854663814</v>
      </c>
      <c r="H21" s="16">
        <v>197.84869033357634</v>
      </c>
      <c r="I21" s="17">
        <f t="shared" si="1"/>
        <v>58.21546376911742</v>
      </c>
      <c r="J21" s="13">
        <v>0.44930555555555557</v>
      </c>
      <c r="K21" s="14">
        <v>0.44946759259259261</v>
      </c>
      <c r="L21" s="15">
        <v>59.4</v>
      </c>
      <c r="M21" s="15">
        <v>67.541080872523025</v>
      </c>
      <c r="N21" s="16">
        <v>193.54433220134158</v>
      </c>
      <c r="O21" s="17">
        <f t="shared" si="0"/>
        <v>53.094409330588483</v>
      </c>
      <c r="P21" s="18"/>
    </row>
    <row r="22" spans="1:16" x14ac:dyDescent="0.2">
      <c r="A22" s="19">
        <v>15</v>
      </c>
      <c r="B22" s="3" t="s">
        <v>19</v>
      </c>
      <c r="C22" s="79">
        <v>29.014381270011636</v>
      </c>
      <c r="D22" s="20">
        <v>0.45004629629629633</v>
      </c>
      <c r="E22" s="21">
        <v>0.45019675925925928</v>
      </c>
      <c r="F22" s="16">
        <v>59.17</v>
      </c>
      <c r="G22" s="16">
        <v>66.791941989856397</v>
      </c>
      <c r="H22" s="16">
        <v>198.1445704721105</v>
      </c>
      <c r="I22" s="17">
        <f t="shared" si="1"/>
        <v>53.068443700656843</v>
      </c>
      <c r="J22" s="13">
        <v>0.45004629629629633</v>
      </c>
      <c r="K22" s="14">
        <v>0.45019675925925928</v>
      </c>
      <c r="L22" s="15">
        <v>55.4</v>
      </c>
      <c r="M22" s="15">
        <v>62.750831019972523</v>
      </c>
      <c r="N22" s="16">
        <v>193.83326465883005</v>
      </c>
      <c r="O22" s="17">
        <f t="shared" si="0"/>
        <v>49.107366382954581</v>
      </c>
      <c r="P22" s="18"/>
    </row>
    <row r="23" spans="1:16" x14ac:dyDescent="0.2">
      <c r="A23" s="7">
        <v>16</v>
      </c>
      <c r="B23" s="8" t="s">
        <v>20</v>
      </c>
      <c r="C23" s="80">
        <v>26.837272435758873</v>
      </c>
      <c r="D23" s="23">
        <v>0.45060185185185181</v>
      </c>
      <c r="E23" s="24">
        <v>0.45076388888888891</v>
      </c>
      <c r="F23" s="25">
        <v>64.14</v>
      </c>
      <c r="G23" s="25">
        <v>72.022334632366494</v>
      </c>
      <c r="H23" s="25">
        <v>197.90761255985021</v>
      </c>
      <c r="I23" s="22">
        <f t="shared" si="1"/>
        <v>58.028050168650083</v>
      </c>
      <c r="J23" s="26">
        <v>0.45059027777777777</v>
      </c>
      <c r="K23" s="27">
        <v>0.45076388888888891</v>
      </c>
      <c r="L23" s="28">
        <v>59.5</v>
      </c>
      <c r="M23" s="28">
        <v>67.596928158451902</v>
      </c>
      <c r="N23" s="25">
        <v>193.60852057793812</v>
      </c>
      <c r="O23" s="22">
        <f t="shared" si="0"/>
        <v>53.197289501333813</v>
      </c>
      <c r="P23" s="18"/>
    </row>
    <row r="24" spans="1:16" x14ac:dyDescent="0.2">
      <c r="B24" s="3"/>
      <c r="C24" s="16"/>
      <c r="D24" s="21"/>
      <c r="E24" s="21"/>
      <c r="F24" s="16"/>
      <c r="G24" s="16"/>
      <c r="H24" s="16"/>
      <c r="I24" s="16"/>
      <c r="J24" s="14"/>
      <c r="K24" s="14"/>
      <c r="L24" s="15"/>
      <c r="M24" s="15"/>
      <c r="N24" s="16"/>
      <c r="O24" s="16"/>
      <c r="P24" s="18"/>
    </row>
    <row r="25" spans="1:16" ht="15.75" x14ac:dyDescent="0.3">
      <c r="C25" s="16"/>
      <c r="D25" s="21"/>
      <c r="E25" s="21"/>
      <c r="F25" s="16"/>
      <c r="G25" s="1"/>
      <c r="H25" s="38" t="s">
        <v>38</v>
      </c>
      <c r="I25" s="16">
        <f>AVERAGE(I8,I12,I14,I16,I18,I20,I22)</f>
        <v>53.176834802607218</v>
      </c>
      <c r="J25" s="15"/>
      <c r="K25" s="15"/>
      <c r="L25" s="15"/>
      <c r="M25" s="15"/>
      <c r="N25" s="38" t="s">
        <v>40</v>
      </c>
      <c r="O25" s="16">
        <f>AVERAGE(O8,O12,O14,O16,O18,O20,O22)</f>
        <v>48.456813287373585</v>
      </c>
      <c r="P25" s="39"/>
    </row>
    <row r="26" spans="1:16" x14ac:dyDescent="0.2">
      <c r="A26" s="2"/>
      <c r="C26" s="16"/>
      <c r="D26" s="21"/>
      <c r="E26" s="21"/>
      <c r="F26" s="16"/>
      <c r="G26" s="1"/>
      <c r="H26" s="38" t="s">
        <v>10</v>
      </c>
      <c r="I26" s="16">
        <f>STDEV(I8,I12,I14,I16,I18,I20,I22)</f>
        <v>0.58978140124886969</v>
      </c>
      <c r="J26" s="14"/>
      <c r="K26" s="14"/>
      <c r="L26" s="15"/>
      <c r="M26" s="15"/>
      <c r="N26" s="38" t="s">
        <v>10</v>
      </c>
      <c r="O26" s="16">
        <f>STDEV(O8,O12,O14,O16,O18,O20,O22)</f>
        <v>0.49184239179607064</v>
      </c>
      <c r="P26" s="39"/>
    </row>
    <row r="27" spans="1:16" x14ac:dyDescent="0.2">
      <c r="A27" s="2"/>
      <c r="C27" s="16"/>
      <c r="D27" s="21"/>
      <c r="E27" s="21"/>
      <c r="F27" s="16"/>
      <c r="G27" s="1"/>
      <c r="H27" s="74" t="s">
        <v>11</v>
      </c>
      <c r="I27" s="75">
        <f>TINV(0.1,6)*(I26/(7^0.5))</f>
        <v>0.43316678477250448</v>
      </c>
      <c r="J27" s="14"/>
      <c r="K27" s="14"/>
      <c r="L27" s="15"/>
      <c r="M27" s="15"/>
      <c r="N27" s="74" t="s">
        <v>11</v>
      </c>
      <c r="O27" s="75">
        <f>TINV(0.1,6)*(O26/(7^0.5))</f>
        <v>0.36123517462230365</v>
      </c>
      <c r="P27" s="39"/>
    </row>
    <row r="28" spans="1:16" x14ac:dyDescent="0.2">
      <c r="A28" s="2"/>
      <c r="C28" s="16"/>
      <c r="D28" s="21"/>
      <c r="E28" s="21"/>
      <c r="F28" s="16"/>
      <c r="G28" s="1"/>
      <c r="H28" s="38"/>
      <c r="I28" s="16"/>
      <c r="J28" s="14"/>
      <c r="K28" s="14"/>
      <c r="L28" s="15"/>
      <c r="M28" s="15"/>
      <c r="N28" s="38"/>
      <c r="O28" s="16"/>
      <c r="P28" s="39"/>
    </row>
    <row r="29" spans="1:16" ht="15.75" x14ac:dyDescent="0.3">
      <c r="A29" s="2"/>
      <c r="C29" s="16"/>
      <c r="D29" s="21"/>
      <c r="E29" s="21"/>
      <c r="F29" s="16"/>
      <c r="G29" s="1"/>
      <c r="H29" s="38" t="s">
        <v>39</v>
      </c>
      <c r="I29" s="16">
        <f>AVERAGE(I9,I11,I13,I15,I17,I19,I21,I23)</f>
        <v>57.891711019045488</v>
      </c>
      <c r="J29" s="15"/>
      <c r="K29" s="15"/>
      <c r="L29" s="15"/>
      <c r="M29" s="15"/>
      <c r="N29" s="38" t="s">
        <v>41</v>
      </c>
      <c r="O29" s="16">
        <f>AVERAGE(O9,O11,O13,O15,O17,O19,O21,O23)</f>
        <v>53.023942967157737</v>
      </c>
      <c r="P29" s="39"/>
    </row>
    <row r="30" spans="1:16" x14ac:dyDescent="0.2">
      <c r="B30" s="3"/>
      <c r="C30" s="16"/>
      <c r="D30" s="21"/>
      <c r="E30" s="21"/>
      <c r="F30" s="16"/>
      <c r="G30" s="16"/>
      <c r="H30" s="38" t="s">
        <v>10</v>
      </c>
      <c r="I30" s="16">
        <f>STDEV(I9,I11,I13,I15,I17,I19,I21,I23)</f>
        <v>0.23542285166367088</v>
      </c>
      <c r="L30" s="15"/>
      <c r="N30" s="38" t="s">
        <v>10</v>
      </c>
      <c r="O30" s="16">
        <f>STDEV(O9,O11,O13,O15,O17,O19,O21,O23)</f>
        <v>0.23433931625748491</v>
      </c>
      <c r="P30" s="18"/>
    </row>
    <row r="31" spans="1:16" x14ac:dyDescent="0.2">
      <c r="B31" s="3"/>
      <c r="C31" s="16"/>
      <c r="D31" s="21"/>
      <c r="E31" s="21"/>
      <c r="F31" s="16"/>
      <c r="G31" s="16"/>
      <c r="H31" s="74" t="s">
        <v>11</v>
      </c>
      <c r="I31" s="75">
        <f>TINV(0.1,7)*(I30/(8^0.5))</f>
        <v>0.15769439276300734</v>
      </c>
      <c r="L31" s="15"/>
      <c r="N31" s="74" t="s">
        <v>11</v>
      </c>
      <c r="O31" s="75">
        <f>TINV(0.1,7)*(O30/(8^0.5))</f>
        <v>0.15696860316056119</v>
      </c>
      <c r="P31" s="18"/>
    </row>
    <row r="32" spans="1:16" ht="14.25" x14ac:dyDescent="0.2">
      <c r="B32" s="3"/>
      <c r="C32" s="16"/>
      <c r="D32" s="21"/>
      <c r="E32" s="21"/>
      <c r="F32" s="16"/>
      <c r="G32" s="16"/>
      <c r="H32" s="58"/>
      <c r="I32" s="56"/>
      <c r="L32" s="15"/>
      <c r="N32" s="58"/>
      <c r="O32" s="56"/>
      <c r="P32" s="18"/>
    </row>
    <row r="33" spans="1:16" x14ac:dyDescent="0.2">
      <c r="C33" s="16"/>
      <c r="H33" s="16"/>
      <c r="I33" s="16"/>
      <c r="N33" s="16"/>
    </row>
    <row r="34" spans="1:16" ht="18" x14ac:dyDescent="0.25">
      <c r="A34" s="53" t="s">
        <v>21</v>
      </c>
      <c r="C34" s="16"/>
      <c r="H34" s="16"/>
      <c r="I34" s="16"/>
      <c r="N34" s="16"/>
    </row>
    <row r="35" spans="1:16" x14ac:dyDescent="0.2">
      <c r="A35" s="5"/>
      <c r="B35" s="6"/>
      <c r="C35" s="11"/>
      <c r="D35" s="124" t="s">
        <v>14</v>
      </c>
      <c r="E35" s="125"/>
      <c r="F35" s="125"/>
      <c r="G35" s="125"/>
      <c r="H35" s="125"/>
      <c r="I35" s="126"/>
      <c r="J35" s="124" t="s">
        <v>15</v>
      </c>
      <c r="K35" s="125"/>
      <c r="L35" s="125"/>
      <c r="M35" s="125"/>
      <c r="N35" s="125"/>
      <c r="O35" s="126"/>
    </row>
    <row r="36" spans="1:16" ht="15.75" x14ac:dyDescent="0.3">
      <c r="A36" s="7" t="s">
        <v>5</v>
      </c>
      <c r="B36" s="8" t="s">
        <v>16</v>
      </c>
      <c r="C36" s="9" t="s">
        <v>17</v>
      </c>
      <c r="D36" s="10" t="s">
        <v>6</v>
      </c>
      <c r="E36" s="8" t="s">
        <v>7</v>
      </c>
      <c r="F36" s="8" t="s">
        <v>32</v>
      </c>
      <c r="G36" s="8" t="s">
        <v>8</v>
      </c>
      <c r="H36" s="8" t="s">
        <v>18</v>
      </c>
      <c r="I36" s="9" t="s">
        <v>33</v>
      </c>
      <c r="J36" s="10" t="s">
        <v>6</v>
      </c>
      <c r="K36" s="8" t="s">
        <v>7</v>
      </c>
      <c r="L36" s="8" t="s">
        <v>32</v>
      </c>
      <c r="M36" s="8" t="s">
        <v>8</v>
      </c>
      <c r="N36" s="8" t="s">
        <v>18</v>
      </c>
      <c r="O36" s="9" t="s">
        <v>33</v>
      </c>
    </row>
    <row r="37" spans="1:16" x14ac:dyDescent="0.2">
      <c r="A37" s="5">
        <v>1</v>
      </c>
      <c r="B37" s="114" t="s">
        <v>19</v>
      </c>
      <c r="C37" s="78">
        <v>28.994777865789825</v>
      </c>
      <c r="D37" s="29">
        <v>0.45217592592592593</v>
      </c>
      <c r="E37" s="30">
        <v>0.45228009259259255</v>
      </c>
      <c r="F37" s="12">
        <v>64.86</v>
      </c>
      <c r="G37" s="12">
        <v>70.456901284755745</v>
      </c>
      <c r="H37" s="12">
        <v>101.37504315161232</v>
      </c>
      <c r="I37" s="11">
        <f t="shared" ref="I37:I45" si="2">F37+20*LOG10(H37/400)</f>
        <v>52.937421215088257</v>
      </c>
      <c r="J37" s="31">
        <v>0.45218749999999996</v>
      </c>
      <c r="K37" s="32">
        <v>0.45228009259259255</v>
      </c>
      <c r="L37" s="33">
        <v>60.2</v>
      </c>
      <c r="M37" s="33">
        <v>65.761875819570093</v>
      </c>
      <c r="N37" s="12">
        <v>97.605208678368143</v>
      </c>
      <c r="O37" s="11">
        <f>L37+20*LOG10(N37/400)</f>
        <v>47.948260059543856</v>
      </c>
      <c r="P37" s="18"/>
    </row>
    <row r="38" spans="1:16" x14ac:dyDescent="0.2">
      <c r="A38" s="19">
        <v>2</v>
      </c>
      <c r="B38" s="3" t="s">
        <v>20</v>
      </c>
      <c r="C38" s="79">
        <v>28.238051905543621</v>
      </c>
      <c r="D38" s="34">
        <v>0.45274305555555555</v>
      </c>
      <c r="E38" s="35">
        <v>0.45283564814814814</v>
      </c>
      <c r="F38" s="16">
        <v>69.040000000000006</v>
      </c>
      <c r="G38" s="16">
        <v>74.656473926823722</v>
      </c>
      <c r="H38" s="16">
        <v>101.49028477024522</v>
      </c>
      <c r="I38" s="17">
        <f t="shared" si="2"/>
        <v>57.127289595250453</v>
      </c>
      <c r="J38" s="13">
        <v>0.45273148148148151</v>
      </c>
      <c r="K38" s="14">
        <v>0.45283564814814814</v>
      </c>
      <c r="L38" s="15">
        <v>64</v>
      </c>
      <c r="M38" s="15">
        <v>69.819132405030913</v>
      </c>
      <c r="N38" s="16">
        <v>97.805653324977413</v>
      </c>
      <c r="O38" s="17">
        <f t="shared" ref="O38:O48" si="3">L38+20*LOG10(N38/400)</f>
        <v>51.76607934217504</v>
      </c>
      <c r="P38" s="18"/>
    </row>
    <row r="39" spans="1:16" x14ac:dyDescent="0.2">
      <c r="A39" s="19">
        <v>3</v>
      </c>
      <c r="B39" s="3" t="s">
        <v>19</v>
      </c>
      <c r="C39" s="79">
        <v>29.012449203730174</v>
      </c>
      <c r="D39" s="34">
        <v>0.45383101851851854</v>
      </c>
      <c r="E39" s="35">
        <v>0.45393518518518516</v>
      </c>
      <c r="F39" s="16">
        <v>64.319999999999993</v>
      </c>
      <c r="G39" s="16">
        <v>69.91772614095126</v>
      </c>
      <c r="H39" s="16">
        <v>101.15092032850524</v>
      </c>
      <c r="I39" s="17">
        <f t="shared" si="2"/>
        <v>52.378196945092398</v>
      </c>
      <c r="J39" s="13">
        <v>0.45384259259259258</v>
      </c>
      <c r="K39" s="14">
        <v>0.45393518518518516</v>
      </c>
      <c r="L39" s="15">
        <v>59.8</v>
      </c>
      <c r="M39" s="15">
        <v>65.527567865050429</v>
      </c>
      <c r="N39" s="16">
        <v>97.349107841920485</v>
      </c>
      <c r="O39" s="17">
        <f t="shared" si="3"/>
        <v>47.525439688896356</v>
      </c>
      <c r="P39" s="18"/>
    </row>
    <row r="40" spans="1:16" x14ac:dyDescent="0.2">
      <c r="A40" s="19">
        <v>4</v>
      </c>
      <c r="B40" s="3" t="s">
        <v>20</v>
      </c>
      <c r="C40" s="79">
        <v>29.17811799692112</v>
      </c>
      <c r="D40" s="34">
        <v>0.45439814814814811</v>
      </c>
      <c r="E40" s="35">
        <v>0.45450231481481485</v>
      </c>
      <c r="F40" s="16">
        <v>68.88</v>
      </c>
      <c r="G40" s="16">
        <v>74.512415986753751</v>
      </c>
      <c r="H40" s="16">
        <v>101.61014908652309</v>
      </c>
      <c r="I40" s="17">
        <f t="shared" si="2"/>
        <v>56.977541945024768</v>
      </c>
      <c r="J40" s="13">
        <v>0.45438657407407407</v>
      </c>
      <c r="K40" s="14">
        <v>0.45450231481481485</v>
      </c>
      <c r="L40" s="15">
        <v>63.8</v>
      </c>
      <c r="M40" s="15">
        <v>69.793657715739045</v>
      </c>
      <c r="N40" s="16">
        <v>97.81546570201607</v>
      </c>
      <c r="O40" s="17">
        <f t="shared" si="3"/>
        <v>51.566950712552021</v>
      </c>
      <c r="P40" s="18"/>
    </row>
    <row r="41" spans="1:16" x14ac:dyDescent="0.2">
      <c r="A41" s="19">
        <v>5</v>
      </c>
      <c r="B41" s="3" t="s">
        <v>19</v>
      </c>
      <c r="C41" s="79">
        <v>28.928123489493693</v>
      </c>
      <c r="D41" s="34">
        <v>0.45532407407407405</v>
      </c>
      <c r="E41" s="35">
        <v>0.45542824074074079</v>
      </c>
      <c r="F41" s="16">
        <v>64.510000000000005</v>
      </c>
      <c r="G41" s="16">
        <v>70.123736644644026</v>
      </c>
      <c r="H41" s="16">
        <v>101.5235311232926</v>
      </c>
      <c r="I41" s="17">
        <f t="shared" si="2"/>
        <v>52.600134467209024</v>
      </c>
      <c r="J41" s="13">
        <v>0.45532407407407405</v>
      </c>
      <c r="K41" s="14">
        <v>0.45542824074074079</v>
      </c>
      <c r="L41" s="15">
        <v>59.6</v>
      </c>
      <c r="M41" s="15">
        <v>65.703593971680277</v>
      </c>
      <c r="N41" s="16">
        <v>97.78522818305008</v>
      </c>
      <c r="O41" s="17">
        <f t="shared" si="3"/>
        <v>47.364265244013616</v>
      </c>
      <c r="P41" s="18"/>
    </row>
    <row r="42" spans="1:16" x14ac:dyDescent="0.2">
      <c r="A42" s="19">
        <v>6</v>
      </c>
      <c r="B42" s="3" t="s">
        <v>20</v>
      </c>
      <c r="C42" s="79">
        <v>27.344981755677505</v>
      </c>
      <c r="D42" s="34">
        <v>0.45587962962962963</v>
      </c>
      <c r="E42" s="35">
        <v>0.45599537037037036</v>
      </c>
      <c r="F42" s="16">
        <v>69.3</v>
      </c>
      <c r="G42" s="16">
        <v>74.954023272246403</v>
      </c>
      <c r="H42" s="16">
        <v>101.610146868095</v>
      </c>
      <c r="I42" s="17">
        <f t="shared" si="2"/>
        <v>57.397541755387984</v>
      </c>
      <c r="J42" s="13">
        <v>0.45589120370370373</v>
      </c>
      <c r="K42" s="14">
        <v>0.45598379629629626</v>
      </c>
      <c r="L42" s="15">
        <v>64.099999999999994</v>
      </c>
      <c r="M42" s="15">
        <v>70.07776798484548</v>
      </c>
      <c r="N42" s="16">
        <v>97.433755564687743</v>
      </c>
      <c r="O42" s="17">
        <f t="shared" si="3"/>
        <v>51.832989026774399</v>
      </c>
      <c r="P42" s="18"/>
    </row>
    <row r="43" spans="1:16" x14ac:dyDescent="0.2">
      <c r="A43" s="19">
        <v>7</v>
      </c>
      <c r="B43" s="3" t="s">
        <v>19</v>
      </c>
      <c r="C43" s="79">
        <v>28.994208456011751</v>
      </c>
      <c r="D43" s="34">
        <v>0.4566203703703704</v>
      </c>
      <c r="E43" s="35">
        <v>0.45672453703703703</v>
      </c>
      <c r="F43" s="16">
        <v>64.8</v>
      </c>
      <c r="G43" s="16">
        <v>70.488286270597072</v>
      </c>
      <c r="H43" s="16">
        <v>101.50367104147523</v>
      </c>
      <c r="I43" s="17">
        <f t="shared" si="2"/>
        <v>52.888435163100212</v>
      </c>
      <c r="J43" s="13">
        <v>0.45663194444444444</v>
      </c>
      <c r="K43" s="14">
        <v>0.45671296296296293</v>
      </c>
      <c r="L43" s="15">
        <v>60.1</v>
      </c>
      <c r="M43" s="15">
        <v>65.362723476779166</v>
      </c>
      <c r="N43" s="16">
        <v>97.722242528233394</v>
      </c>
      <c r="O43" s="17">
        <f t="shared" si="3"/>
        <v>47.858668665392287</v>
      </c>
      <c r="P43" s="18"/>
    </row>
    <row r="44" spans="1:16" x14ac:dyDescent="0.2">
      <c r="A44" s="19">
        <v>8</v>
      </c>
      <c r="B44" s="3" t="s">
        <v>20</v>
      </c>
      <c r="C44" s="79">
        <v>25.74275688730064</v>
      </c>
      <c r="D44" s="34">
        <v>0.45719907407407406</v>
      </c>
      <c r="E44" s="35">
        <v>0.45730324074074075</v>
      </c>
      <c r="F44" s="16">
        <v>69.53</v>
      </c>
      <c r="G44" s="16">
        <v>75.404035590060218</v>
      </c>
      <c r="H44" s="16">
        <v>101.61534795404549</v>
      </c>
      <c r="I44" s="17">
        <f t="shared" si="2"/>
        <v>57.62798634585252</v>
      </c>
      <c r="J44" s="13">
        <v>0.45719907407407406</v>
      </c>
      <c r="K44" s="14">
        <v>0.45731481481481479</v>
      </c>
      <c r="L44" s="15">
        <v>64.400000000000006</v>
      </c>
      <c r="M44" s="15">
        <v>70.728455388669829</v>
      </c>
      <c r="N44" s="16">
        <v>97.792567583155318</v>
      </c>
      <c r="O44" s="17">
        <f t="shared" si="3"/>
        <v>52.164917150525852</v>
      </c>
      <c r="P44" s="18"/>
    </row>
    <row r="45" spans="1:16" x14ac:dyDescent="0.2">
      <c r="A45" s="19">
        <v>9</v>
      </c>
      <c r="B45" s="3" t="s">
        <v>19</v>
      </c>
      <c r="C45" s="79">
        <v>29.037772230998726</v>
      </c>
      <c r="D45" s="34">
        <v>0.457974537037037</v>
      </c>
      <c r="E45" s="35">
        <v>0.45807870370370374</v>
      </c>
      <c r="F45" s="16">
        <v>64.39</v>
      </c>
      <c r="G45" s="16">
        <v>69.928022305759725</v>
      </c>
      <c r="H45" s="16">
        <v>101.48725703537224</v>
      </c>
      <c r="I45" s="17">
        <f t="shared" si="2"/>
        <v>52.477030467361445</v>
      </c>
      <c r="J45" s="13">
        <v>0.45798611111111115</v>
      </c>
      <c r="K45" s="14">
        <v>0.45807870370370374</v>
      </c>
      <c r="L45" s="15">
        <v>59.8</v>
      </c>
      <c r="M45" s="15">
        <v>65.344626355196837</v>
      </c>
      <c r="N45" s="16">
        <v>97.653033813555083</v>
      </c>
      <c r="O45" s="17">
        <f t="shared" si="3"/>
        <v>47.552514977023023</v>
      </c>
      <c r="P45" s="18"/>
    </row>
    <row r="46" spans="1:16" x14ac:dyDescent="0.2">
      <c r="A46" s="19">
        <v>10</v>
      </c>
      <c r="B46" s="3" t="s">
        <v>20</v>
      </c>
      <c r="C46" s="79">
        <v>27.390657956791909</v>
      </c>
      <c r="D46" s="34">
        <v>0.45856481481481487</v>
      </c>
      <c r="E46" s="35">
        <v>0.45879629629629631</v>
      </c>
      <c r="F46" s="120" t="s">
        <v>9</v>
      </c>
      <c r="G46" s="120"/>
      <c r="H46" s="120"/>
      <c r="I46" s="121"/>
      <c r="J46" s="13">
        <v>0.45856481481481487</v>
      </c>
      <c r="K46" s="14">
        <v>0.45881944444444445</v>
      </c>
      <c r="L46" s="120" t="s">
        <v>9</v>
      </c>
      <c r="M46" s="120"/>
      <c r="N46" s="120"/>
      <c r="O46" s="121"/>
      <c r="P46" s="18"/>
    </row>
    <row r="47" spans="1:16" x14ac:dyDescent="0.2">
      <c r="A47" s="19">
        <v>11</v>
      </c>
      <c r="B47" s="3" t="s">
        <v>19</v>
      </c>
      <c r="C47" s="79">
        <v>28.996368286204458</v>
      </c>
      <c r="D47" s="34">
        <v>0.45928240740740739</v>
      </c>
      <c r="E47" s="35">
        <v>0.45938657407407407</v>
      </c>
      <c r="F47" s="16">
        <v>64.16</v>
      </c>
      <c r="G47" s="16">
        <v>69.814654873489445</v>
      </c>
      <c r="H47" s="16">
        <v>101.41889528966534</v>
      </c>
      <c r="I47" s="17">
        <f>F47+20*LOG10(H47/400)</f>
        <v>52.241177686710493</v>
      </c>
      <c r="J47" s="13">
        <v>0.45929398148148143</v>
      </c>
      <c r="K47" s="14">
        <v>0.45938657407407407</v>
      </c>
      <c r="L47" s="15">
        <v>59.4</v>
      </c>
      <c r="M47" s="15">
        <v>65.113401342099507</v>
      </c>
      <c r="N47" s="16">
        <v>97.338938366910455</v>
      </c>
      <c r="O47" s="17">
        <f t="shared" si="3"/>
        <v>47.124532278920093</v>
      </c>
      <c r="P47" s="18"/>
    </row>
    <row r="48" spans="1:16" x14ac:dyDescent="0.2">
      <c r="A48" s="19">
        <v>12</v>
      </c>
      <c r="B48" s="3" t="s">
        <v>20</v>
      </c>
      <c r="C48" s="79">
        <v>27.32874179611029</v>
      </c>
      <c r="D48" s="34">
        <v>0.45986111111111111</v>
      </c>
      <c r="E48" s="35">
        <v>0.45997685185185189</v>
      </c>
      <c r="F48" s="16">
        <v>68.84</v>
      </c>
      <c r="G48" s="16">
        <v>74.865743116114885</v>
      </c>
      <c r="H48" s="16">
        <v>101.27279125835753</v>
      </c>
      <c r="I48" s="17">
        <f>F48+20*LOG10(H48/400)</f>
        <v>56.908655774904261</v>
      </c>
      <c r="J48" s="13">
        <v>0.45986111111111111</v>
      </c>
      <c r="K48" s="14">
        <v>0.45996527777777779</v>
      </c>
      <c r="L48" s="15">
        <v>64</v>
      </c>
      <c r="M48" s="15">
        <v>70.08944242127491</v>
      </c>
      <c r="N48" s="16">
        <v>97.516877794402433</v>
      </c>
      <c r="O48" s="17">
        <f t="shared" si="3"/>
        <v>51.740395933282812</v>
      </c>
      <c r="P48" s="18"/>
    </row>
    <row r="49" spans="1:16" x14ac:dyDescent="0.2">
      <c r="A49" s="7">
        <v>13</v>
      </c>
      <c r="B49" s="8" t="s">
        <v>19</v>
      </c>
      <c r="C49" s="80">
        <v>29.007501229106897</v>
      </c>
      <c r="D49" s="36">
        <v>0.46060185185185182</v>
      </c>
      <c r="E49" s="37">
        <v>0.4607175925925926</v>
      </c>
      <c r="F49" s="122" t="s">
        <v>9</v>
      </c>
      <c r="G49" s="122"/>
      <c r="H49" s="122"/>
      <c r="I49" s="123"/>
      <c r="J49" s="26">
        <v>0.46061342592592597</v>
      </c>
      <c r="K49" s="27">
        <v>0.46072916666666663</v>
      </c>
      <c r="L49" s="122" t="s">
        <v>9</v>
      </c>
      <c r="M49" s="122"/>
      <c r="N49" s="122"/>
      <c r="O49" s="123"/>
      <c r="P49" s="18"/>
    </row>
    <row r="50" spans="1:16" x14ac:dyDescent="0.2">
      <c r="C50" s="16"/>
      <c r="H50" s="16"/>
      <c r="I50" s="16"/>
      <c r="N50" s="16"/>
    </row>
    <row r="51" spans="1:16" ht="15.75" x14ac:dyDescent="0.3">
      <c r="H51" s="38" t="s">
        <v>38</v>
      </c>
      <c r="I51" s="16">
        <f>AVERAGE(I37,I39,I41,I43,I45,I47)</f>
        <v>52.587065990760301</v>
      </c>
      <c r="J51" s="18"/>
      <c r="K51" s="18"/>
      <c r="L51" s="18"/>
      <c r="N51" s="38" t="s">
        <v>40</v>
      </c>
      <c r="O51" s="16">
        <f>AVERAGE(O37,O39,O41,O43,O45,O47)</f>
        <v>47.5622801522982</v>
      </c>
      <c r="P51" s="39"/>
    </row>
    <row r="52" spans="1:16" x14ac:dyDescent="0.2">
      <c r="H52" s="38" t="s">
        <v>10</v>
      </c>
      <c r="I52" s="16">
        <f>STDEV(I37,I39,I41,I43,I45,I47)</f>
        <v>0.27896801245080377</v>
      </c>
      <c r="J52" s="18"/>
      <c r="N52" s="38" t="s">
        <v>10</v>
      </c>
      <c r="O52" s="16">
        <f>STDEV(O37,O39,O41,O43,O45,O47)</f>
        <v>0.30630452900122573</v>
      </c>
      <c r="P52" s="39"/>
    </row>
    <row r="53" spans="1:16" x14ac:dyDescent="0.2">
      <c r="H53" s="74" t="s">
        <v>11</v>
      </c>
      <c r="I53" s="75">
        <f>TINV(0.1,5)*(I52/(6^0.5))</f>
        <v>0.22949026071945355</v>
      </c>
      <c r="N53" s="74" t="s">
        <v>11</v>
      </c>
      <c r="O53" s="75">
        <f>TINV(0.1,5)*(O52/(6^0.5))</f>
        <v>0.25197837416014535</v>
      </c>
      <c r="P53" s="39"/>
    </row>
    <row r="54" spans="1:16" x14ac:dyDescent="0.2">
      <c r="H54" s="38"/>
      <c r="I54" s="16"/>
      <c r="N54" s="38"/>
      <c r="O54" s="16"/>
      <c r="P54" s="39"/>
    </row>
    <row r="55" spans="1:16" ht="15.75" x14ac:dyDescent="0.3">
      <c r="H55" s="38" t="s">
        <v>39</v>
      </c>
      <c r="I55" s="16">
        <f>AVERAGE(I38,I40,I42,I44,I48)</f>
        <v>57.207803083283999</v>
      </c>
      <c r="J55" s="18"/>
      <c r="K55" s="18"/>
      <c r="L55" s="18"/>
      <c r="N55" s="38" t="s">
        <v>41</v>
      </c>
      <c r="O55" s="16">
        <f>AVERAGE(O38,O40,O42,O44,O48)</f>
        <v>51.814266433062031</v>
      </c>
      <c r="P55" s="39"/>
    </row>
    <row r="56" spans="1:16" x14ac:dyDescent="0.2">
      <c r="H56" s="38" t="s">
        <v>10</v>
      </c>
      <c r="I56" s="16">
        <f>STDEV(I38,I40,I42,I44,I48)</f>
        <v>0.30064366927191255</v>
      </c>
      <c r="J56" s="18"/>
      <c r="N56" s="38" t="s">
        <v>10</v>
      </c>
      <c r="O56" s="16">
        <f>STDEV(O38,O40,O42,O44,O48)</f>
        <v>0.21923182550121398</v>
      </c>
    </row>
    <row r="57" spans="1:16" x14ac:dyDescent="0.2">
      <c r="A57" s="2"/>
      <c r="H57" s="74" t="s">
        <v>11</v>
      </c>
      <c r="I57" s="75">
        <f>TINV(0.1,4)*(I56/(5^0.5))</f>
        <v>0.28663092831525477</v>
      </c>
      <c r="N57" s="74" t="s">
        <v>11</v>
      </c>
      <c r="O57" s="75">
        <f>TINV(0.1,4)*(O56/(5^0.5))</f>
        <v>0.2090136200500782</v>
      </c>
    </row>
    <row r="60" spans="1:16" x14ac:dyDescent="0.2">
      <c r="I60" s="16"/>
    </row>
  </sheetData>
  <mergeCells count="10">
    <mergeCell ref="L46:O46"/>
    <mergeCell ref="F46:I46"/>
    <mergeCell ref="F49:I49"/>
    <mergeCell ref="L49:O49"/>
    <mergeCell ref="D6:I6"/>
    <mergeCell ref="D35:I35"/>
    <mergeCell ref="J6:O6"/>
    <mergeCell ref="J35:O35"/>
    <mergeCell ref="F10:I10"/>
    <mergeCell ref="L10:O1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8"/>
  <sheetViews>
    <sheetView zoomScaleNormal="100" workbookViewId="0">
      <selection activeCell="A3" sqref="A3"/>
    </sheetView>
  </sheetViews>
  <sheetFormatPr defaultRowHeight="12.75" x14ac:dyDescent="0.2"/>
  <cols>
    <col min="1" max="1" width="13.140625" style="3" customWidth="1"/>
    <col min="2" max="2" width="10.7109375" style="3" bestFit="1" customWidth="1"/>
    <col min="3" max="3" width="9.85546875" style="3" bestFit="1" customWidth="1"/>
    <col min="4" max="4" width="10.7109375" style="2" bestFit="1" customWidth="1"/>
    <col min="5" max="5" width="8" style="3" bestFit="1" customWidth="1"/>
    <col min="6" max="6" width="14.7109375" style="2" customWidth="1"/>
    <col min="7" max="7" width="10.7109375" style="2" bestFit="1" customWidth="1"/>
    <col min="8" max="8" width="9.85546875" style="2" bestFit="1" customWidth="1"/>
    <col min="9" max="9" width="10.7109375" style="2" bestFit="1" customWidth="1"/>
    <col min="10" max="10" width="8" style="2" bestFit="1" customWidth="1"/>
    <col min="11" max="11" width="14.7109375" style="2" customWidth="1"/>
    <col min="12" max="16384" width="9.140625" style="2"/>
  </cols>
  <sheetData>
    <row r="1" spans="1:13" ht="18" x14ac:dyDescent="0.25">
      <c r="A1" s="53" t="s">
        <v>22</v>
      </c>
      <c r="D1" s="3"/>
      <c r="E1" s="2"/>
    </row>
    <row r="2" spans="1:13" ht="18" x14ac:dyDescent="0.25">
      <c r="A2" s="53" t="s">
        <v>23</v>
      </c>
      <c r="D2" s="3"/>
      <c r="E2" s="2"/>
    </row>
    <row r="5" spans="1:13" ht="18" x14ac:dyDescent="0.25">
      <c r="A5" s="53" t="s">
        <v>24</v>
      </c>
      <c r="D5" s="3"/>
      <c r="F5" s="3"/>
      <c r="K5" s="3"/>
    </row>
    <row r="6" spans="1:13" x14ac:dyDescent="0.2">
      <c r="A6" s="5"/>
      <c r="B6" s="124" t="s">
        <v>14</v>
      </c>
      <c r="C6" s="125"/>
      <c r="D6" s="125"/>
      <c r="E6" s="125"/>
      <c r="F6" s="126"/>
      <c r="G6" s="124" t="s">
        <v>15</v>
      </c>
      <c r="H6" s="125"/>
      <c r="I6" s="125"/>
      <c r="J6" s="125"/>
      <c r="K6" s="126"/>
    </row>
    <row r="7" spans="1:13" ht="27" x14ac:dyDescent="0.3">
      <c r="A7" s="7" t="s">
        <v>5</v>
      </c>
      <c r="B7" s="10" t="s">
        <v>6</v>
      </c>
      <c r="C7" s="8" t="s">
        <v>7</v>
      </c>
      <c r="D7" s="8" t="s">
        <v>32</v>
      </c>
      <c r="E7" s="8" t="s">
        <v>8</v>
      </c>
      <c r="F7" s="119" t="s">
        <v>46</v>
      </c>
      <c r="G7" s="10" t="s">
        <v>6</v>
      </c>
      <c r="H7" s="8" t="s">
        <v>7</v>
      </c>
      <c r="I7" s="8" t="s">
        <v>32</v>
      </c>
      <c r="J7" s="8" t="s">
        <v>8</v>
      </c>
      <c r="K7" s="119" t="s">
        <v>46</v>
      </c>
    </row>
    <row r="8" spans="1:13" ht="15" x14ac:dyDescent="0.25">
      <c r="A8" s="108">
        <v>1</v>
      </c>
      <c r="B8" s="84">
        <v>0.4739814814814815</v>
      </c>
      <c r="C8" s="85">
        <v>0.47446759259259258</v>
      </c>
      <c r="D8" s="86">
        <v>72.47</v>
      </c>
      <c r="E8" s="16">
        <v>85.002591453601198</v>
      </c>
      <c r="F8" s="95">
        <v>50</v>
      </c>
      <c r="G8" s="44">
        <v>0.4739814814814815</v>
      </c>
      <c r="H8" s="45">
        <v>0.47445601851851849</v>
      </c>
      <c r="I8" s="46">
        <v>69.400000000000006</v>
      </c>
      <c r="J8" s="46">
        <v>80.932468375420555</v>
      </c>
      <c r="K8" s="93">
        <v>52</v>
      </c>
      <c r="L8" s="18"/>
      <c r="M8" s="18"/>
    </row>
    <row r="9" spans="1:13" ht="15" x14ac:dyDescent="0.25">
      <c r="A9" s="109">
        <v>2</v>
      </c>
      <c r="B9" s="84">
        <v>0.50958333333333339</v>
      </c>
      <c r="C9" s="85">
        <v>0.5100810185185185</v>
      </c>
      <c r="D9" s="86">
        <v>72.05</v>
      </c>
      <c r="E9" s="16">
        <v>84.490051609495268</v>
      </c>
      <c r="F9" s="95">
        <v>50</v>
      </c>
      <c r="G9" s="47">
        <v>0.50957175925925924</v>
      </c>
      <c r="H9" s="48">
        <v>0.5100810185185185</v>
      </c>
      <c r="I9" s="49">
        <v>68.7</v>
      </c>
      <c r="J9" s="49">
        <v>80.295119900507757</v>
      </c>
      <c r="K9" s="95">
        <v>52</v>
      </c>
      <c r="L9" s="18"/>
      <c r="M9" s="18"/>
    </row>
    <row r="10" spans="1:13" ht="15" x14ac:dyDescent="0.25">
      <c r="A10" s="110">
        <v>3</v>
      </c>
      <c r="B10" s="87">
        <v>0.53354166666666669</v>
      </c>
      <c r="C10" s="88">
        <v>0.53402777777777777</v>
      </c>
      <c r="D10" s="89">
        <v>72.64</v>
      </c>
      <c r="E10" s="25">
        <v>85.982728439813926</v>
      </c>
      <c r="F10" s="80">
        <v>50</v>
      </c>
      <c r="G10" s="50">
        <v>0.53353009259259265</v>
      </c>
      <c r="H10" s="51">
        <v>0.53401620370370373</v>
      </c>
      <c r="I10" s="52">
        <v>68.5</v>
      </c>
      <c r="J10" s="52">
        <v>81.470067206144961</v>
      </c>
      <c r="K10" s="80">
        <v>52</v>
      </c>
      <c r="L10" s="18"/>
      <c r="M10" s="18"/>
    </row>
    <row r="11" spans="1:13" x14ac:dyDescent="0.2">
      <c r="A11" s="1"/>
      <c r="D11" s="3"/>
      <c r="F11" s="3"/>
      <c r="G11" s="3"/>
      <c r="H11" s="3"/>
      <c r="I11" s="3"/>
      <c r="J11" s="3"/>
      <c r="K11" s="3"/>
      <c r="L11" s="18"/>
      <c r="M11" s="18"/>
    </row>
    <row r="12" spans="1:13" ht="15.75" x14ac:dyDescent="0.2">
      <c r="A12" s="1"/>
      <c r="C12" s="74" t="s">
        <v>36</v>
      </c>
      <c r="D12" s="75">
        <f>AVERAGE(D8:D10)</f>
        <v>72.386666666666656</v>
      </c>
      <c r="F12" s="3"/>
      <c r="G12" s="3"/>
      <c r="H12" s="74" t="s">
        <v>34</v>
      </c>
      <c r="I12" s="75">
        <f>AVERAGE(I8:I10)</f>
        <v>68.866666666666674</v>
      </c>
      <c r="J12" s="3"/>
      <c r="K12" s="3"/>
      <c r="L12" s="18"/>
      <c r="M12" s="18"/>
    </row>
    <row r="13" spans="1:13" x14ac:dyDescent="0.2">
      <c r="A13" s="1"/>
      <c r="C13" s="74" t="s">
        <v>10</v>
      </c>
      <c r="D13" s="16">
        <f>STDEV(D8:D10)</f>
        <v>0.30369941279715101</v>
      </c>
      <c r="F13" s="3"/>
      <c r="G13" s="3"/>
      <c r="H13" s="74" t="s">
        <v>10</v>
      </c>
      <c r="I13" s="16">
        <f>STDEV(I8:I10)</f>
        <v>0.47258156262526352</v>
      </c>
      <c r="J13" s="3"/>
      <c r="K13" s="3"/>
      <c r="L13" s="18"/>
      <c r="M13" s="18"/>
    </row>
    <row r="14" spans="1:13" x14ac:dyDescent="0.2">
      <c r="A14" s="1"/>
      <c r="C14" s="74" t="s">
        <v>11</v>
      </c>
      <c r="D14" s="75">
        <f>TINV(0.1,2)*(D13/(3^0.5))</f>
        <v>0.51199300982070672</v>
      </c>
      <c r="F14" s="3"/>
      <c r="G14" s="3"/>
      <c r="H14" s="74" t="s">
        <v>11</v>
      </c>
      <c r="I14" s="75">
        <f>TINV(0.1,2)*(I13/(3^0.5))</f>
        <v>0.79670373546587003</v>
      </c>
      <c r="J14" s="3"/>
      <c r="K14" s="3"/>
      <c r="L14" s="18"/>
      <c r="M14" s="18"/>
    </row>
    <row r="15" spans="1:13" x14ac:dyDescent="0.2">
      <c r="A15" s="1"/>
      <c r="D15" s="3"/>
      <c r="F15" s="3"/>
      <c r="G15" s="3"/>
      <c r="H15" s="3"/>
      <c r="I15" s="3"/>
      <c r="J15" s="3"/>
      <c r="K15" s="3"/>
      <c r="L15" s="18"/>
      <c r="M15" s="18"/>
    </row>
    <row r="16" spans="1:13" x14ac:dyDescent="0.2">
      <c r="A16" s="1"/>
      <c r="D16" s="3"/>
      <c r="F16" s="3"/>
      <c r="G16" s="3"/>
      <c r="H16" s="3"/>
      <c r="I16" s="3"/>
      <c r="J16" s="3"/>
      <c r="K16" s="3"/>
      <c r="L16" s="18"/>
      <c r="M16" s="18"/>
    </row>
    <row r="17" spans="1:13" x14ac:dyDescent="0.2">
      <c r="A17" s="1"/>
      <c r="D17" s="3"/>
      <c r="F17" s="3"/>
      <c r="G17" s="3"/>
      <c r="H17" s="3"/>
      <c r="I17" s="3"/>
      <c r="J17" s="3"/>
      <c r="K17" s="3"/>
      <c r="L17" s="18"/>
      <c r="M17" s="18"/>
    </row>
    <row r="18" spans="1:13" x14ac:dyDescent="0.2">
      <c r="A18" s="1"/>
      <c r="D18" s="3"/>
      <c r="F18" s="3"/>
      <c r="G18" s="3"/>
      <c r="H18" s="3"/>
      <c r="I18" s="3"/>
      <c r="J18" s="3"/>
      <c r="K18" s="3"/>
      <c r="L18" s="18"/>
      <c r="M18" s="18"/>
    </row>
    <row r="19" spans="1:13" ht="18" x14ac:dyDescent="0.25">
      <c r="A19" s="53" t="s">
        <v>25</v>
      </c>
      <c r="D19" s="3"/>
      <c r="F19" s="3"/>
      <c r="G19" s="3"/>
      <c r="H19" s="3"/>
      <c r="I19" s="3"/>
      <c r="J19" s="3"/>
      <c r="K19" s="3"/>
      <c r="L19" s="18"/>
      <c r="M19" s="18"/>
    </row>
    <row r="20" spans="1:13" x14ac:dyDescent="0.2">
      <c r="A20" s="5"/>
      <c r="B20" s="124" t="s">
        <v>14</v>
      </c>
      <c r="C20" s="125"/>
      <c r="D20" s="125"/>
      <c r="E20" s="125"/>
      <c r="F20" s="126"/>
      <c r="G20" s="124" t="s">
        <v>15</v>
      </c>
      <c r="H20" s="125"/>
      <c r="I20" s="125"/>
      <c r="J20" s="125"/>
      <c r="K20" s="126"/>
      <c r="L20" s="18"/>
      <c r="M20" s="18"/>
    </row>
    <row r="21" spans="1:13" ht="27" x14ac:dyDescent="0.3">
      <c r="A21" s="7" t="s">
        <v>5</v>
      </c>
      <c r="B21" s="10" t="s">
        <v>6</v>
      </c>
      <c r="C21" s="8" t="s">
        <v>7</v>
      </c>
      <c r="D21" s="8" t="s">
        <v>32</v>
      </c>
      <c r="E21" s="8" t="s">
        <v>8</v>
      </c>
      <c r="F21" s="119" t="s">
        <v>46</v>
      </c>
      <c r="G21" s="10" t="s">
        <v>6</v>
      </c>
      <c r="H21" s="8" t="s">
        <v>7</v>
      </c>
      <c r="I21" s="8" t="s">
        <v>32</v>
      </c>
      <c r="J21" s="8" t="s">
        <v>8</v>
      </c>
      <c r="K21" s="119" t="s">
        <v>46</v>
      </c>
      <c r="L21" s="18"/>
      <c r="M21" s="18"/>
    </row>
    <row r="22" spans="1:13" ht="15" x14ac:dyDescent="0.25">
      <c r="A22" s="108">
        <v>1</v>
      </c>
      <c r="B22" s="81">
        <v>0.48403935185185182</v>
      </c>
      <c r="C22" s="82">
        <v>0.48462962962962958</v>
      </c>
      <c r="D22" s="83">
        <v>76.680000000000007</v>
      </c>
      <c r="E22" s="12">
        <v>89.391468773890409</v>
      </c>
      <c r="F22" s="93">
        <v>50</v>
      </c>
      <c r="G22" s="44">
        <v>0.48405092592592597</v>
      </c>
      <c r="H22" s="45">
        <v>0.48473379629629632</v>
      </c>
      <c r="I22" s="46">
        <v>73.099999999999994</v>
      </c>
      <c r="J22" s="46">
        <v>85.438835200663377</v>
      </c>
      <c r="K22" s="93">
        <v>52</v>
      </c>
      <c r="L22" s="18"/>
      <c r="M22" s="18"/>
    </row>
    <row r="23" spans="1:13" ht="15" x14ac:dyDescent="0.25">
      <c r="A23" s="109">
        <v>2</v>
      </c>
      <c r="B23" s="84">
        <v>0.51957175925925925</v>
      </c>
      <c r="C23" s="85">
        <v>0.52023148148148146</v>
      </c>
      <c r="D23" s="86">
        <v>75.83</v>
      </c>
      <c r="E23" s="16">
        <v>88.770567535843526</v>
      </c>
      <c r="F23" s="95">
        <v>50</v>
      </c>
      <c r="G23" s="47">
        <v>0.5195833333333334</v>
      </c>
      <c r="H23" s="48">
        <v>0.52031250000000007</v>
      </c>
      <c r="I23" s="49">
        <v>70.400000000000006</v>
      </c>
      <c r="J23" s="49">
        <v>85.382248282436677</v>
      </c>
      <c r="K23" s="95">
        <v>52</v>
      </c>
      <c r="L23" s="18"/>
      <c r="M23" s="18"/>
    </row>
    <row r="24" spans="1:13" ht="15" x14ac:dyDescent="0.25">
      <c r="A24" s="110">
        <v>3</v>
      </c>
      <c r="B24" s="87">
        <v>0.53590277777777773</v>
      </c>
      <c r="C24" s="88">
        <v>0.53646990740740741</v>
      </c>
      <c r="D24" s="89">
        <v>75.400000000000006</v>
      </c>
      <c r="E24" s="25">
        <v>88.45469353931243</v>
      </c>
      <c r="F24" s="80">
        <v>50</v>
      </c>
      <c r="G24" s="50">
        <v>0.53591435185185188</v>
      </c>
      <c r="H24" s="51">
        <v>0.53656249999999994</v>
      </c>
      <c r="I24" s="52">
        <v>71.599999999999994</v>
      </c>
      <c r="J24" s="52">
        <v>84.954637162394988</v>
      </c>
      <c r="K24" s="80">
        <v>52</v>
      </c>
      <c r="L24" s="18"/>
      <c r="M24" s="18"/>
    </row>
    <row r="25" spans="1:13" x14ac:dyDescent="0.2">
      <c r="A25" s="1"/>
    </row>
    <row r="26" spans="1:13" ht="15.75" x14ac:dyDescent="0.2">
      <c r="A26" s="1"/>
      <c r="C26" s="74" t="s">
        <v>37</v>
      </c>
      <c r="D26" s="75">
        <f>AVERAGE(D22:D24)</f>
        <v>75.97</v>
      </c>
      <c r="H26" s="74" t="s">
        <v>35</v>
      </c>
      <c r="I26" s="75">
        <f>AVERAGE(I22:I24)</f>
        <v>71.7</v>
      </c>
    </row>
    <row r="27" spans="1:13" x14ac:dyDescent="0.2">
      <c r="C27" s="74" t="s">
        <v>10</v>
      </c>
      <c r="D27" s="16">
        <f>STDEV(D22:D24)</f>
        <v>0.65138314377945172</v>
      </c>
      <c r="H27" s="74" t="s">
        <v>10</v>
      </c>
      <c r="I27" s="16">
        <f>STDEV(I22:I24)</f>
        <v>1.3527749258468629</v>
      </c>
    </row>
    <row r="28" spans="1:13" x14ac:dyDescent="0.2">
      <c r="C28" s="74" t="s">
        <v>11</v>
      </c>
      <c r="D28" s="75">
        <f>TINV(0.1,2)*(D27/(3^0.5))</f>
        <v>1.098137178661164</v>
      </c>
      <c r="H28" s="74" t="s">
        <v>11</v>
      </c>
      <c r="I28" s="75">
        <f>TINV(0.1,2)*(I27/(3^0.5))</f>
        <v>2.2805816432609709</v>
      </c>
    </row>
  </sheetData>
  <mergeCells count="4">
    <mergeCell ref="B6:F6"/>
    <mergeCell ref="G6:K6"/>
    <mergeCell ref="B20:F20"/>
    <mergeCell ref="G20:K2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9"/>
  <sheetViews>
    <sheetView zoomScaleNormal="100" workbookViewId="0">
      <selection activeCell="A3" sqref="A3"/>
    </sheetView>
  </sheetViews>
  <sheetFormatPr defaultRowHeight="14.25" x14ac:dyDescent="0.2"/>
  <cols>
    <col min="1" max="1" width="13.140625" style="90" customWidth="1"/>
    <col min="2" max="2" width="8.85546875" style="90" bestFit="1" customWidth="1"/>
    <col min="3" max="3" width="17.28515625" style="90" bestFit="1" customWidth="1"/>
    <col min="4" max="4" width="10.28515625" style="90" bestFit="1" customWidth="1"/>
    <col min="5" max="5" width="9.85546875" style="90" bestFit="1" customWidth="1"/>
    <col min="6" max="6" width="10.28515625" style="90" bestFit="1" customWidth="1"/>
    <col min="7" max="7" width="8.140625" style="90" bestFit="1" customWidth="1"/>
    <col min="8" max="8" width="8.7109375" style="90" bestFit="1" customWidth="1"/>
    <col min="9" max="9" width="22.5703125" style="90" bestFit="1" customWidth="1"/>
    <col min="10" max="10" width="10.28515625" style="90" bestFit="1" customWidth="1"/>
    <col min="11" max="11" width="9.85546875" style="90" bestFit="1" customWidth="1"/>
    <col min="12" max="12" width="10.28515625" style="90" bestFit="1" customWidth="1"/>
    <col min="13" max="13" width="8.140625" style="90" bestFit="1" customWidth="1"/>
    <col min="14" max="14" width="8.7109375" style="90" bestFit="1" customWidth="1"/>
    <col min="15" max="15" width="22.5703125" style="90" bestFit="1" customWidth="1"/>
    <col min="16" max="16384" width="9.140625" style="90"/>
  </cols>
  <sheetData>
    <row r="1" spans="1:16" ht="18" x14ac:dyDescent="0.25">
      <c r="A1" s="53" t="s">
        <v>22</v>
      </c>
    </row>
    <row r="2" spans="1:16" ht="18" x14ac:dyDescent="0.25">
      <c r="A2" s="54" t="s">
        <v>26</v>
      </c>
    </row>
    <row r="5" spans="1:16" ht="18" x14ac:dyDescent="0.25">
      <c r="A5" s="53" t="s">
        <v>27</v>
      </c>
      <c r="B5" s="2"/>
      <c r="C5" s="3"/>
      <c r="D5" s="3"/>
      <c r="E5" s="3"/>
      <c r="F5" s="3"/>
      <c r="G5" s="3"/>
      <c r="H5" s="3"/>
      <c r="I5" s="4"/>
      <c r="J5" s="2"/>
      <c r="K5" s="2"/>
      <c r="L5" s="2"/>
      <c r="M5" s="2"/>
      <c r="N5" s="3"/>
      <c r="O5" s="2"/>
    </row>
    <row r="6" spans="1:16" x14ac:dyDescent="0.2">
      <c r="A6" s="5"/>
      <c r="B6" s="6"/>
      <c r="C6" s="115"/>
      <c r="D6" s="124" t="s">
        <v>14</v>
      </c>
      <c r="E6" s="125"/>
      <c r="F6" s="125"/>
      <c r="G6" s="125"/>
      <c r="H6" s="125"/>
      <c r="I6" s="126"/>
      <c r="J6" s="125" t="s">
        <v>15</v>
      </c>
      <c r="K6" s="125"/>
      <c r="L6" s="125"/>
      <c r="M6" s="125"/>
      <c r="N6" s="125"/>
      <c r="O6" s="126"/>
    </row>
    <row r="7" spans="1:16" ht="15.75" x14ac:dyDescent="0.3">
      <c r="A7" s="7" t="s">
        <v>5</v>
      </c>
      <c r="B7" s="8" t="s">
        <v>16</v>
      </c>
      <c r="C7" s="8" t="s">
        <v>17</v>
      </c>
      <c r="D7" s="10" t="s">
        <v>6</v>
      </c>
      <c r="E7" s="8" t="s">
        <v>7</v>
      </c>
      <c r="F7" s="8" t="s">
        <v>32</v>
      </c>
      <c r="G7" s="8" t="s">
        <v>8</v>
      </c>
      <c r="H7" s="8" t="s">
        <v>28</v>
      </c>
      <c r="I7" s="9" t="s">
        <v>33</v>
      </c>
      <c r="J7" s="8" t="s">
        <v>6</v>
      </c>
      <c r="K7" s="8" t="s">
        <v>7</v>
      </c>
      <c r="L7" s="8" t="s">
        <v>32</v>
      </c>
      <c r="M7" s="8" t="s">
        <v>8</v>
      </c>
      <c r="N7" s="8" t="s">
        <v>28</v>
      </c>
      <c r="O7" s="9" t="s">
        <v>33</v>
      </c>
    </row>
    <row r="8" spans="1:16" x14ac:dyDescent="0.2">
      <c r="A8" s="92">
        <v>1</v>
      </c>
      <c r="B8" s="105" t="s">
        <v>20</v>
      </c>
      <c r="C8" s="93">
        <v>46</v>
      </c>
      <c r="D8" s="96">
        <v>0.51097222222222227</v>
      </c>
      <c r="E8" s="97">
        <v>0.51108796296296299</v>
      </c>
      <c r="F8" s="98">
        <v>52.19</v>
      </c>
      <c r="G8" s="98">
        <v>58.143781556770165</v>
      </c>
      <c r="H8" s="98">
        <v>210.39999999999998</v>
      </c>
      <c r="I8" s="17">
        <f>F8+20*LOG10(H8/400)</f>
        <v>46.60971488307478</v>
      </c>
      <c r="J8" s="65">
        <v>0.51094907407407408</v>
      </c>
      <c r="K8" s="66">
        <v>0.51111111111111118</v>
      </c>
      <c r="L8" s="67">
        <v>47</v>
      </c>
      <c r="M8" s="67">
        <v>54.140823526125075</v>
      </c>
      <c r="N8" s="98">
        <v>206</v>
      </c>
      <c r="O8" s="17">
        <f>L8+20*LOG10(N8/400)</f>
        <v>41.236144580823819</v>
      </c>
      <c r="P8" s="91"/>
    </row>
    <row r="9" spans="1:16" x14ac:dyDescent="0.2">
      <c r="A9" s="94">
        <v>2</v>
      </c>
      <c r="B9" s="106" t="s">
        <v>20</v>
      </c>
      <c r="C9" s="95">
        <v>47</v>
      </c>
      <c r="D9" s="96">
        <v>0.51202546296296292</v>
      </c>
      <c r="E9" s="97">
        <v>0.51215277777777779</v>
      </c>
      <c r="F9" s="98">
        <v>52.33</v>
      </c>
      <c r="G9" s="98">
        <v>58.307299750106374</v>
      </c>
      <c r="H9" s="98">
        <v>207.39999999999998</v>
      </c>
      <c r="I9" s="17">
        <f>F9+20*LOG10(H9/400)</f>
        <v>46.624975214501191</v>
      </c>
      <c r="J9" s="65">
        <v>0.51200231481481484</v>
      </c>
      <c r="K9" s="66">
        <v>0.51219907407407406</v>
      </c>
      <c r="L9" s="67">
        <v>46.9</v>
      </c>
      <c r="M9" s="67">
        <v>54.275834745200243</v>
      </c>
      <c r="N9" s="98">
        <v>203</v>
      </c>
      <c r="O9" s="17">
        <f>L9+20*LOG10(N9/400)</f>
        <v>41.008720931705007</v>
      </c>
      <c r="P9" s="91"/>
    </row>
    <row r="10" spans="1:16" x14ac:dyDescent="0.2">
      <c r="A10" s="94">
        <v>3</v>
      </c>
      <c r="B10" s="106" t="s">
        <v>20</v>
      </c>
      <c r="C10" s="95">
        <v>46</v>
      </c>
      <c r="D10" s="96">
        <v>0.51310185185185186</v>
      </c>
      <c r="E10" s="97">
        <v>0.51321759259259259</v>
      </c>
      <c r="F10" s="98">
        <v>53.08</v>
      </c>
      <c r="G10" s="98">
        <v>59.327920919308347</v>
      </c>
      <c r="H10" s="98">
        <v>212.39999999999998</v>
      </c>
      <c r="I10" s="17">
        <f>F10+20*LOG10(H10/400)</f>
        <v>47.581890421629382</v>
      </c>
      <c r="J10" s="65">
        <v>0.51307870370370368</v>
      </c>
      <c r="K10" s="66">
        <v>0.51322916666666674</v>
      </c>
      <c r="L10" s="67">
        <v>47.5</v>
      </c>
      <c r="M10" s="67">
        <v>54.58367211049142</v>
      </c>
      <c r="N10" s="98">
        <v>208</v>
      </c>
      <c r="O10" s="17">
        <f>L10+20*LOG10(N10/400)</f>
        <v>41.820066872695982</v>
      </c>
      <c r="P10" s="91"/>
    </row>
    <row r="11" spans="1:16" x14ac:dyDescent="0.2">
      <c r="A11" s="94">
        <v>4</v>
      </c>
      <c r="B11" s="106" t="s">
        <v>20</v>
      </c>
      <c r="C11" s="95">
        <v>48</v>
      </c>
      <c r="D11" s="96">
        <v>0.51405092592592594</v>
      </c>
      <c r="E11" s="97">
        <v>0.51429398148148142</v>
      </c>
      <c r="F11" s="120" t="s">
        <v>9</v>
      </c>
      <c r="G11" s="120"/>
      <c r="H11" s="120"/>
      <c r="I11" s="121"/>
      <c r="J11" s="65">
        <v>0.51405092592592594</v>
      </c>
      <c r="K11" s="66">
        <v>0.51429398148148142</v>
      </c>
      <c r="L11" s="120" t="s">
        <v>9</v>
      </c>
      <c r="M11" s="120"/>
      <c r="N11" s="120"/>
      <c r="O11" s="121"/>
      <c r="P11" s="91"/>
    </row>
    <row r="12" spans="1:16" x14ac:dyDescent="0.2">
      <c r="A12" s="94">
        <v>5</v>
      </c>
      <c r="B12" s="106" t="s">
        <v>20</v>
      </c>
      <c r="C12" s="95">
        <v>45</v>
      </c>
      <c r="D12" s="96">
        <v>0.51527777777777783</v>
      </c>
      <c r="E12" s="97">
        <v>0.51539351851851845</v>
      </c>
      <c r="F12" s="98">
        <v>55.98</v>
      </c>
      <c r="G12" s="98">
        <v>62.033929679246896</v>
      </c>
      <c r="H12" s="98">
        <v>204.39999999999998</v>
      </c>
      <c r="I12" s="17">
        <f>F12+20*LOG10(H12/400)</f>
        <v>50.14841800269425</v>
      </c>
      <c r="J12" s="65">
        <v>0.51525462962962965</v>
      </c>
      <c r="K12" s="66">
        <v>0.51541666666666663</v>
      </c>
      <c r="L12" s="67">
        <v>50</v>
      </c>
      <c r="M12" s="67">
        <v>57.185680324966761</v>
      </c>
      <c r="N12" s="98">
        <v>200</v>
      </c>
      <c r="O12" s="17">
        <f t="shared" ref="O12:O14" si="0">L12+20*LOG10(N12/400)</f>
        <v>43.979400086720375</v>
      </c>
      <c r="P12" s="91"/>
    </row>
    <row r="13" spans="1:16" x14ac:dyDescent="0.2">
      <c r="A13" s="94">
        <v>6</v>
      </c>
      <c r="B13" s="106" t="s">
        <v>20</v>
      </c>
      <c r="C13" s="95">
        <v>48</v>
      </c>
      <c r="D13" s="96">
        <v>0.51637731481481486</v>
      </c>
      <c r="E13" s="97">
        <v>0.51648148148148143</v>
      </c>
      <c r="F13" s="98">
        <v>54.74</v>
      </c>
      <c r="G13" s="98">
        <v>60.559126583108458</v>
      </c>
      <c r="H13" s="98">
        <v>212.39999999999998</v>
      </c>
      <c r="I13" s="17">
        <f>F13+20*LOG10(H13/400)</f>
        <v>49.241890421629378</v>
      </c>
      <c r="J13" s="65">
        <v>0.51634259259259263</v>
      </c>
      <c r="K13" s="66">
        <v>0.51651620370370377</v>
      </c>
      <c r="L13" s="67">
        <v>48.8</v>
      </c>
      <c r="M13" s="67">
        <v>55.736462680048987</v>
      </c>
      <c r="N13" s="98">
        <v>208</v>
      </c>
      <c r="O13" s="17">
        <f t="shared" si="0"/>
        <v>43.120066872695979</v>
      </c>
      <c r="P13" s="91"/>
    </row>
    <row r="14" spans="1:16" x14ac:dyDescent="0.2">
      <c r="A14" s="94">
        <v>7</v>
      </c>
      <c r="B14" s="106" t="s">
        <v>20</v>
      </c>
      <c r="C14" s="95">
        <v>48</v>
      </c>
      <c r="D14" s="96">
        <v>0.51744212962962965</v>
      </c>
      <c r="E14" s="97">
        <v>0.51754629629629634</v>
      </c>
      <c r="F14" s="98">
        <v>55.43</v>
      </c>
      <c r="G14" s="98">
        <v>61.100618196168448</v>
      </c>
      <c r="H14" s="98">
        <v>204.39999999999998</v>
      </c>
      <c r="I14" s="17">
        <f>F14+20*LOG10(H14/400)</f>
        <v>49.598418002694252</v>
      </c>
      <c r="J14" s="65">
        <v>0.5174305555555555</v>
      </c>
      <c r="K14" s="66">
        <v>0.51754629629629634</v>
      </c>
      <c r="L14" s="67">
        <v>49.4</v>
      </c>
      <c r="M14" s="67">
        <v>55.486063043358691</v>
      </c>
      <c r="N14" s="98">
        <v>200</v>
      </c>
      <c r="O14" s="17">
        <f t="shared" si="0"/>
        <v>43.379400086720374</v>
      </c>
      <c r="P14" s="91"/>
    </row>
    <row r="15" spans="1:16" x14ac:dyDescent="0.2">
      <c r="A15" s="99">
        <v>8</v>
      </c>
      <c r="B15" s="107" t="s">
        <v>20</v>
      </c>
      <c r="C15" s="100">
        <v>45</v>
      </c>
      <c r="D15" s="101">
        <v>0.51851851851851849</v>
      </c>
      <c r="E15" s="102">
        <v>0.51862268518518517</v>
      </c>
      <c r="F15" s="103">
        <v>57.16</v>
      </c>
      <c r="G15" s="103">
        <v>63.057862025569307</v>
      </c>
      <c r="H15" s="103">
        <v>203.39999999999998</v>
      </c>
      <c r="I15" s="22">
        <f>F15+20*LOG10(H15/400)</f>
        <v>51.285819145175267</v>
      </c>
      <c r="J15" s="70">
        <v>0.51849537037037041</v>
      </c>
      <c r="K15" s="71">
        <v>0.51864583333333336</v>
      </c>
      <c r="L15" s="72">
        <v>50.8</v>
      </c>
      <c r="M15" s="72">
        <v>57.860918533423515</v>
      </c>
      <c r="N15" s="103">
        <v>199</v>
      </c>
      <c r="O15" s="22">
        <f>L15+20*LOG10(N15/400)</f>
        <v>44.735861701634882</v>
      </c>
      <c r="P15" s="91"/>
    </row>
    <row r="16" spans="1:16" s="104" customFormat="1" ht="12.75" x14ac:dyDescent="0.2"/>
    <row r="17" spans="6:16" s="104" customFormat="1" ht="15.75" x14ac:dyDescent="0.3">
      <c r="H17" s="38" t="s">
        <v>42</v>
      </c>
      <c r="I17" s="16">
        <f>AVERAGE(I8,I9,I10,I12,I13,I14,I15)</f>
        <v>48.727303727342637</v>
      </c>
      <c r="J17" s="14"/>
      <c r="K17" s="14"/>
      <c r="L17" s="15"/>
      <c r="M17" s="15"/>
      <c r="N17" s="38" t="s">
        <v>43</v>
      </c>
      <c r="O17" s="16">
        <f>AVERAGE(O8,O9,O10,O12,O13,O14,O15)</f>
        <v>42.754237304713776</v>
      </c>
      <c r="P17" s="111"/>
    </row>
    <row r="18" spans="6:16" s="104" customFormat="1" ht="12.75" x14ac:dyDescent="0.2">
      <c r="H18" s="38" t="s">
        <v>10</v>
      </c>
      <c r="I18" s="16">
        <f>STDEV(I8,I9,I10,I12,I13,I14,I15)</f>
        <v>1.8168262531005597</v>
      </c>
      <c r="J18" s="14"/>
      <c r="K18" s="14"/>
      <c r="L18" s="15"/>
      <c r="M18" s="15"/>
      <c r="N18" s="38" t="s">
        <v>10</v>
      </c>
      <c r="O18" s="16">
        <f>STDEV(O8,O9,O10,O12,O13,O14,O15)</f>
        <v>1.4245833421582716</v>
      </c>
    </row>
    <row r="19" spans="6:16" s="104" customFormat="1" ht="12.75" x14ac:dyDescent="0.2">
      <c r="H19" s="74" t="s">
        <v>11</v>
      </c>
      <c r="I19" s="75">
        <f>TINV(0.1,6)*(I18/(7^0.5))</f>
        <v>1.3343736931673109</v>
      </c>
      <c r="J19" s="14"/>
      <c r="K19" s="14"/>
      <c r="L19" s="15"/>
      <c r="M19" s="15"/>
      <c r="N19" s="74" t="s">
        <v>11</v>
      </c>
      <c r="O19" s="75">
        <f>TINV(0.1,6)*(O18/(7^0.5))</f>
        <v>1.0462896670808672</v>
      </c>
    </row>
    <row r="20" spans="6:16" s="104" customFormat="1" ht="12.75" x14ac:dyDescent="0.2"/>
    <row r="21" spans="6:16" s="104" customFormat="1" ht="12.75" x14ac:dyDescent="0.2"/>
    <row r="22" spans="6:16" s="104" customFormat="1" ht="12.75" x14ac:dyDescent="0.2"/>
    <row r="23" spans="6:16" s="104" customFormat="1" ht="12.75" x14ac:dyDescent="0.2"/>
    <row r="24" spans="6:16" s="104" customFormat="1" ht="12.75" x14ac:dyDescent="0.2"/>
    <row r="25" spans="6:16" s="104" customFormat="1" ht="12.75" x14ac:dyDescent="0.2"/>
    <row r="26" spans="6:16" s="104" customFormat="1" ht="12.75" x14ac:dyDescent="0.2"/>
    <row r="27" spans="6:16" s="104" customFormat="1" ht="12.75" x14ac:dyDescent="0.2"/>
    <row r="28" spans="6:16" x14ac:dyDescent="0.2">
      <c r="F28" s="104"/>
      <c r="G28" s="104"/>
      <c r="H28" s="104"/>
      <c r="I28" s="104"/>
    </row>
    <row r="29" spans="6:16" x14ac:dyDescent="0.2">
      <c r="F29" s="104"/>
      <c r="G29" s="104"/>
      <c r="H29" s="104"/>
      <c r="I29" s="104"/>
    </row>
  </sheetData>
  <mergeCells count="4">
    <mergeCell ref="D6:I6"/>
    <mergeCell ref="J6:O6"/>
    <mergeCell ref="F11:I11"/>
    <mergeCell ref="L11:O11"/>
  </mergeCells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8295286-c795-4c51-9f28-2c73d04fc0ee">
      <Value>55</Value>
      <Value>10</Value>
      <Value>49</Value>
    </TaxCatchAll>
    <g6b6768c2dd7465093106fc4b4d6c86d xmlns="a8295286-c795-4c51-9f28-2c73d04fc0ee">
      <Terms xmlns="http://schemas.microsoft.com/office/infopath/2007/PartnerControls"/>
    </g6b6768c2dd7465093106fc4b4d6c86d>
    <CAAProjectReference xmlns="a8295286-c795-4c51-9f28-2c73d04fc0ee" xsi:nil="true"/>
    <l4351ed06eef4bf1bb471d401b67dbbe xmlns="a8295286-c795-4c51-9f28-2c73d04fc0ee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Project</TermName>
          <TermId xmlns="http://schemas.microsoft.com/office/infopath/2007/PartnerControls">8f0ac385-1b1c-42dd-8d95-2d53389c5a43</TermId>
        </TermInfo>
      </Terms>
    </l4351ed06eef4bf1bb471d401b67dbbe>
    <md537954de5d4799b31f8b38caab65fb xmlns="a8295286-c795-4c51-9f28-2c73d04fc0ee">
      <Terms xmlns="http://schemas.microsoft.com/office/infopath/2007/PartnerControls">
        <TermInfo xmlns="http://schemas.microsoft.com/office/infopath/2007/PartnerControls">
          <TermName xmlns="http://schemas.microsoft.com/office/infopath/2007/PartnerControls">Aviation Consultancy</TermName>
          <TermId xmlns="http://schemas.microsoft.com/office/infopath/2007/PartnerControls">aceaf6d1-c229-4f3c-8a49-c2666daf5207</TermId>
        </TermInfo>
      </Terms>
    </md537954de5d4799b31f8b38caab65fb>
    <_Flow_SignoffStatus xmlns="7733d6c7-472a-4b9d-a7e3-a35e8d3f094a" xsi:nil="true"/>
    <c0579850fabd4de2a8282f228563db32 xmlns="a8295286-c795-4c51-9f28-2c73d04fc0ee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Noise Analysis (Environmental Research Consultancy Department)</TermName>
          <TermId xmlns="http://schemas.microsoft.com/office/infopath/2007/PartnerControls">e2bd7884-0757-4591-85c1-7233d72c3d59</TermId>
        </TermInfo>
      </Terms>
    </c0579850fabd4de2a8282f228563db32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Project Document" ma:contentTypeID="0x010100EA6A59179101954A8D287957F0F671B8020018AF5AF2CE1D9A46B5ED0744AFEE90F1" ma:contentTypeVersion="21" ma:contentTypeDescription="Create a new document." ma:contentTypeScope="" ma:versionID="6b823345de713710f20d49ce676d02e8">
  <xsd:schema xmlns:xsd="http://www.w3.org/2001/XMLSchema" xmlns:xs="http://www.w3.org/2001/XMLSchema" xmlns:p="http://schemas.microsoft.com/office/2006/metadata/properties" xmlns:ns2="a8295286-c795-4c51-9f28-2c73d04fc0ee" xmlns:ns3="664cac99-9705-44ff-a71f-46a29b132b87" xmlns:ns4="7733d6c7-472a-4b9d-a7e3-a35e8d3f094a" targetNamespace="http://schemas.microsoft.com/office/2006/metadata/properties" ma:root="true" ma:fieldsID="29e4f5ae32c02e863faf448154a5f51a" ns2:_="" ns3:_="" ns4:_="">
    <xsd:import namespace="a8295286-c795-4c51-9f28-2c73d04fc0ee"/>
    <xsd:import namespace="664cac99-9705-44ff-a71f-46a29b132b87"/>
    <xsd:import namespace="7733d6c7-472a-4b9d-a7e3-a35e8d3f094a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l4351ed06eef4bf1bb471d401b67dbbe" minOccurs="0"/>
                <xsd:element ref="ns2:md537954de5d4799b31f8b38caab65fb" minOccurs="0"/>
                <xsd:element ref="ns2:c0579850fabd4de2a8282f228563db32" minOccurs="0"/>
                <xsd:element ref="ns2:CAAProjectReference" minOccurs="0"/>
                <xsd:element ref="ns2:g6b6768c2dd7465093106fc4b4d6c86d" minOccurs="0"/>
                <xsd:element ref="ns3:SharedWithUsers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_Flow_SignoffStatu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295286-c795-4c51-9f28-2c73d04fc0ee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c325d8d6-a542-403c-8e78-78c6d94f80c3}" ma:internalName="TaxCatchAll" ma:readOnly="false" ma:showField="CatchAllData" ma:web="a8295286-c795-4c51-9f28-2c73d04fc0e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c325d8d6-a542-403c-8e78-78c6d94f80c3}" ma:internalName="TaxCatchAllLabel" ma:readOnly="true" ma:showField="CatchAllDataLabel" ma:web="a8295286-c795-4c51-9f28-2c73d04fc0e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4351ed06eef4bf1bb471d401b67dbbe" ma:index="10" ma:taxonomy="true" ma:internalName="l4351ed06eef4bf1bb471d401b67dbbe" ma:taxonomyFieldName="CAAContentGroup" ma:displayName="Content Group" ma:readOnly="false" ma:fieldId="{54351ed0-6eef-4bf1-bb47-1d401b67dbbe}" ma:taxonomyMulti="true" ma:sspId="32b1b85a-9065-498a-a715-2e842cb76486" ma:termSetId="078a1673-67d9-42ad-9a0e-7f45c535eef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d537954de5d4799b31f8b38caab65fb" ma:index="12" ma:taxonomy="true" ma:internalName="md537954de5d4799b31f8b38caab65fb" ma:taxonomyFieldName="CAABusinessFunctions" ma:displayName="Business Functions" ma:readOnly="false" ma:fieldId="{6d537954-de5d-4799-b31f-8b38caab65fb}" ma:taxonomyMulti="true" ma:sspId="32b1b85a-9065-498a-a715-2e842cb76486" ma:termSetId="cf28a2d6-8bcd-450b-a49a-65779e58cd0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0579850fabd4de2a8282f228563db32" ma:index="14" ma:taxonomy="true" ma:internalName="c0579850fabd4de2a8282f228563db32" ma:taxonomyFieldName="CAADepartments" ma:displayName="Departments" ma:readOnly="false" ma:fieldId="{c0579850-fabd-4de2-a828-2f228563db32}" ma:taxonomyMulti="true" ma:sspId="32b1b85a-9065-498a-a715-2e842cb76486" ma:termSetId="059fbec2-a57e-4088-9445-44d85639509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AAProjectReference" ma:index="16" nillable="true" ma:displayName="Project Reference" ma:internalName="CAAProjectReference" ma:readOnly="false">
      <xsd:simpleType>
        <xsd:restriction base="dms:Text">
          <xsd:maxLength value="100"/>
        </xsd:restriction>
      </xsd:simpleType>
    </xsd:element>
    <xsd:element name="g6b6768c2dd7465093106fc4b4d6c86d" ma:index="17" nillable="true" ma:taxonomy="true" ma:internalName="g6b6768c2dd7465093106fc4b4d6c86d" ma:taxonomyFieldName="CAAProjectPhase" ma:displayName="Project Phase" ma:readOnly="false" ma:fieldId="{06b6768c-2dd7-4650-9310-6fc4b4d6c86d}" ma:sspId="32b1b85a-9065-498a-a715-2e842cb76486" ma:termSetId="ee39e28c-8917-4b15-adc9-cba9fae5a2e1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4cac99-9705-44ff-a71f-46a29b132b87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33d6c7-472a-4b9d-a7e3-a35e8d3f09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25" nillable="true" ma:displayName="Sign-off status" ma:internalName="Sign_x002d_off_x0020_status">
      <xsd:simpleType>
        <xsd:restriction base="dms:Text"/>
      </xsd:simpleType>
    </xsd:element>
    <xsd:element name="MediaServiceAutoTags" ma:index="26" nillable="true" ma:displayName="Tags" ma:internalName="MediaServiceAutoTags" ma:readOnly="true">
      <xsd:simpleType>
        <xsd:restriction base="dms:Text"/>
      </xsd:simpleType>
    </xsd:element>
    <xsd:element name="MediaServiceGenerationTime" ma:index="2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BA87F04-2844-448C-B4D5-50B887A2A6C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1B1640E-DE69-4E54-AD87-7193AA658AC4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a8295286-c795-4c51-9f28-2c73d04fc0ee"/>
    <ds:schemaRef ds:uri="http://schemas.microsoft.com/office/2006/documentManagement/types"/>
    <ds:schemaRef ds:uri="7733d6c7-472a-4b9d-a7e3-a35e8d3f094a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664cac99-9705-44ff-a71f-46a29b132b87"/>
  </ds:schemaRefs>
</ds:datastoreItem>
</file>

<file path=customXml/itemProps3.xml><?xml version="1.0" encoding="utf-8"?>
<ds:datastoreItem xmlns:ds="http://schemas.openxmlformats.org/officeDocument/2006/customXml" ds:itemID="{B4D11EC8-3C35-4BEB-B3A4-2B0785D1DA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295286-c795-4c51-9f28-2c73d04fc0ee"/>
    <ds:schemaRef ds:uri="664cac99-9705-44ff-a71f-46a29b132b87"/>
    <ds:schemaRef ds:uri="7733d6c7-472a-4b9d-a7e3-a35e8d3f09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Read Me</vt:lpstr>
      <vt:lpstr>M300 TO and Landing</vt:lpstr>
      <vt:lpstr>M300 Overflight</vt:lpstr>
      <vt:lpstr>F-W VTOL TO and Landing</vt:lpstr>
      <vt:lpstr>Fixed-Wing VTOL Overflight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Mac Mini 2018</dc:creator>
  <cp:keywords/>
  <dc:description/>
  <cp:lastModifiedBy>Sam White</cp:lastModifiedBy>
  <cp:revision/>
  <dcterms:created xsi:type="dcterms:W3CDTF">2021-05-17T15:18:16Z</dcterms:created>
  <dcterms:modified xsi:type="dcterms:W3CDTF">2021-06-15T15:18:38Z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196a3aa-34a9-4b82-9eed-745e5fc3f53e_Enabled">
    <vt:lpwstr>true</vt:lpwstr>
  </property>
  <property fmtid="{D5CDD505-2E9C-101B-9397-08002B2CF9AE}" pid="3" name="MSIP_Label_3196a3aa-34a9-4b82-9eed-745e5fc3f53e_SetDate">
    <vt:lpwstr>2021-06-08T17:05:26Z</vt:lpwstr>
  </property>
  <property fmtid="{D5CDD505-2E9C-101B-9397-08002B2CF9AE}" pid="4" name="MSIP_Label_3196a3aa-34a9-4b82-9eed-745e5fc3f53e_Method">
    <vt:lpwstr>Standard</vt:lpwstr>
  </property>
  <property fmtid="{D5CDD505-2E9C-101B-9397-08002B2CF9AE}" pid="5" name="MSIP_Label_3196a3aa-34a9-4b82-9eed-745e5fc3f53e_Name">
    <vt:lpwstr>3196a3aa-34a9-4b82-9eed-745e5fc3f53e</vt:lpwstr>
  </property>
  <property fmtid="{D5CDD505-2E9C-101B-9397-08002B2CF9AE}" pid="6" name="MSIP_Label_3196a3aa-34a9-4b82-9eed-745e5fc3f53e_SiteId">
    <vt:lpwstr>c4edd5ba-10c3-4fe3-946a-7c9c446ab8c8</vt:lpwstr>
  </property>
  <property fmtid="{D5CDD505-2E9C-101B-9397-08002B2CF9AE}" pid="7" name="MSIP_Label_3196a3aa-34a9-4b82-9eed-745e5fc3f53e_ActionId">
    <vt:lpwstr>dd7fb095-0088-4540-8e05-444584409e5f</vt:lpwstr>
  </property>
  <property fmtid="{D5CDD505-2E9C-101B-9397-08002B2CF9AE}" pid="8" name="MSIP_Label_3196a3aa-34a9-4b82-9eed-745e5fc3f53e_ContentBits">
    <vt:lpwstr>0</vt:lpwstr>
  </property>
  <property fmtid="{D5CDD505-2E9C-101B-9397-08002B2CF9AE}" pid="9" name="ContentTypeId">
    <vt:lpwstr>0x010100EA6A59179101954A8D287957F0F671B8020018AF5AF2CE1D9A46B5ED0744AFEE90F1</vt:lpwstr>
  </property>
  <property fmtid="{D5CDD505-2E9C-101B-9397-08002B2CF9AE}" pid="10" name="CAAProjectPhase">
    <vt:lpwstr/>
  </property>
  <property fmtid="{D5CDD505-2E9C-101B-9397-08002B2CF9AE}" pid="11" name="CAAContentGroup">
    <vt:lpwstr>10;#Project|8f0ac385-1b1c-42dd-8d95-2d53389c5a43</vt:lpwstr>
  </property>
  <property fmtid="{D5CDD505-2E9C-101B-9397-08002B2CF9AE}" pid="12" name="CAADepartments">
    <vt:lpwstr>55;#Noise Analysis (Environmental Research Consultancy Department)|e2bd7884-0757-4591-85c1-7233d72c3d59</vt:lpwstr>
  </property>
  <property fmtid="{D5CDD505-2E9C-101B-9397-08002B2CF9AE}" pid="13" name="CAABusinessFunctions">
    <vt:lpwstr>49;#Aviation Consultancy|aceaf6d1-c229-4f3c-8a49-c2666daf5207</vt:lpwstr>
  </property>
</Properties>
</file>